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10"/>
  </bookViews>
  <sheets>
    <sheet name="расчет логопеды свой расчет" sheetId="1" state="hidden" r:id="rId2"/>
    <sheet name="Лист16" sheetId="2" state="hidden" r:id="rId3"/>
    <sheet name="Лист17" sheetId="3" state="hidden" r:id="rId4"/>
    <sheet name="1,1 расчет опл. труда логопеды" sheetId="4" state="hidden" r:id="rId5"/>
    <sheet name="прил 1 ЗП персонала" sheetId="5" state="visible" r:id="rId6"/>
    <sheet name="прил 2 мат.запасы" sheetId="6" state="visible" r:id="rId7"/>
    <sheet name="прил 4 накладные затраты" sheetId="7" state="visible" r:id="rId8"/>
    <sheet name="прил 5 размер платы за услугу" sheetId="8" state="visible" r:id="rId9"/>
    <sheet name="1,2 расчет фот АУП" sheetId="9" state="hidden" r:id="rId10"/>
    <sheet name="Затраты ОХН" sheetId="10" state="visible" r:id="rId11"/>
    <sheet name="Затраты АУП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<sst xmlns="http://schemas.openxmlformats.org/spreadsheetml/2006/main" count="283" uniqueCount="133">
  <si>
    <t xml:space="preserve">Расчет фонда оплаты труда в месяц</t>
  </si>
  <si>
    <t xml:space="preserve">при оказании платных дополнительных услуг</t>
  </si>
  <si>
    <t xml:space="preserve">учителем-логопедом</t>
  </si>
  <si>
    <t xml:space="preserve">на  2015 год.</t>
  </si>
  <si>
    <t xml:space="preserve">Расчет стоимости 1 часа (60 минут)  ФОТ согласно тарифной ставки на 2015 г. по учреждению.</t>
  </si>
  <si>
    <t xml:space="preserve">1 час - 60 минут</t>
  </si>
  <si>
    <t xml:space="preserve">Количество рабочих часов в неделю</t>
  </si>
  <si>
    <t xml:space="preserve">Количество рабочих часов в год</t>
  </si>
  <si>
    <t xml:space="preserve">Количество рабочих часов в месяц (среднее)</t>
  </si>
  <si>
    <t xml:space="preserve">Оклад –  ставка согласно тарификационного списка</t>
  </si>
  <si>
    <t xml:space="preserve">ПН – персональная надбавка за квалификационную категорию (от оклада):</t>
  </si>
  <si>
    <t xml:space="preserve">30% - высшая</t>
  </si>
  <si>
    <t xml:space="preserve">20% - первая</t>
  </si>
  <si>
    <t xml:space="preserve">10% - вторая</t>
  </si>
  <si>
    <t xml:space="preserve">КВ – компенсационные выплаты (от оклада): - 20%</t>
  </si>
  <si>
    <t xml:space="preserve">Стоимость 1 часа (60 минут) ФОТ=   Оклад +  ПН  + КВ  /82,125</t>
  </si>
  <si>
    <t xml:space="preserve">Стоимость 1 часа ФОТ для сотрудника с Высшей квалификационной категорией:</t>
  </si>
  <si>
    <t xml:space="preserve">% соотн. К Высшей категории</t>
  </si>
  <si>
    <t xml:space="preserve">Стоимость 1 часа ФОТ для сотрудника с Первой квалификационной категорией:</t>
  </si>
  <si>
    <t xml:space="preserve">Стоимость 1 часа ФОТ для сотрудника со Второй квалификационной категорией:</t>
  </si>
  <si>
    <t xml:space="preserve">Стоимость 1 часа ФОТ для сотрудника без квалификационной категории:</t>
  </si>
  <si>
    <t xml:space="preserve">Стоимость 1 занятия (30 минут)  ФОТ</t>
  </si>
  <si>
    <t xml:space="preserve">Стоимость 1 занятия  ФОТ для сотрудника с Высшей квалификационной категорией:</t>
  </si>
  <si>
    <t xml:space="preserve">Стоимость 1 занятия ФОТ для сотрудника с Первой квалификационной категорией:</t>
  </si>
  <si>
    <t xml:space="preserve">Стоимость 1 занятия ФОТ для сотрудника со Второй квалификационной категорией:</t>
  </si>
  <si>
    <t xml:space="preserve">Стоимость 1 занятия ФОТ для сотрудника без квалификационной категории:</t>
  </si>
  <si>
    <t xml:space="preserve">Расчет затрат на оплату труда учителя-логопеда</t>
  </si>
  <si>
    <t xml:space="preserve">"Индивидуальные занятия с учителем-логопедом"</t>
  </si>
  <si>
    <t xml:space="preserve">(наименование услуги)</t>
  </si>
  <si>
    <t xml:space="preserve">Норма времени на 1 занятие -  20 минут</t>
  </si>
  <si>
    <t xml:space="preserve">часа</t>
  </si>
  <si>
    <t xml:space="preserve">Подготовительная работа к занятию  - 20 минут</t>
  </si>
  <si>
    <t xml:space="preserve">Продолжительность 1 занятия (услуги) - 40 минут</t>
  </si>
  <si>
    <t xml:space="preserve">Средний должностной оклад в месяц, (руб.)</t>
  </si>
  <si>
    <t xml:space="preserve">Месячный фонд времени (час.)</t>
  </si>
  <si>
    <t xml:space="preserve">Норма времени на оказание 1 занятия (услуги) (час.)</t>
  </si>
  <si>
    <t xml:space="preserve">Оплата труда учителя-логопеда за 1 занятие (услугу) (руб.) (5)=(2)/(3)х(4)</t>
  </si>
  <si>
    <t xml:space="preserve">Учитель-логопед Высшей категории</t>
  </si>
  <si>
    <t xml:space="preserve">Учитель-логопед Первой категории</t>
  </si>
  <si>
    <t xml:space="preserve">Учитель-логопед без категории</t>
  </si>
  <si>
    <t xml:space="preserve">Начисления на выплаты по оплате труда</t>
  </si>
  <si>
    <t xml:space="preserve">Должность</t>
  </si>
  <si>
    <t xml:space="preserve">Оплата труда учителя-логопеда за 1 занятие (услугу)  (руб.)</t>
  </si>
  <si>
    <t xml:space="preserve">ПФ ОПС 22%</t>
  </si>
  <si>
    <t xml:space="preserve">ПФ ФФОМС 5,1%</t>
  </si>
  <si>
    <t xml:space="preserve">ФСС          2,9%</t>
  </si>
  <si>
    <t xml:space="preserve">ФСС от НС и ПЗ 0,2%</t>
  </si>
  <si>
    <t xml:space="preserve">Начисления на выплаты по оплате труда (12)=(8+9+10+11)      - 1 занятие (услуга)</t>
  </si>
  <si>
    <t xml:space="preserve">Затраты на оплату труда, включая начисления на выплаты по оплате труда</t>
  </si>
  <si>
    <t xml:space="preserve">Затраты на оплату труда учителя-логопеда за 1 занятие (услугу) (руб.) (14)=(5+12)</t>
  </si>
  <si>
    <t xml:space="preserve">Приложение № 1</t>
  </si>
  <si>
    <t xml:space="preserve"> к Порядку</t>
  </si>
  <si>
    <t xml:space="preserve"> Расчет затрат на оплату труда персонала, непосредственно участвующего в процессе оказания услуги (работы) </t>
  </si>
  <si>
    <t xml:space="preserve">Групповое занятие с тренером -преподавателем по художественной гимнастике</t>
  </si>
  <si>
    <t xml:space="preserve">без квалификационно категории</t>
  </si>
  <si>
    <t xml:space="preserve">(наименование услуги (работы))</t>
  </si>
  <si>
    <t xml:space="preserve">Повременная месячная ставка по штатному расписанию сотрудников из числа основного персонала (Средний должностной оклад + 30% стимулирующая выплата), включая начисления на выплаты по оплате труда (руб.)</t>
  </si>
  <si>
    <t xml:space="preserve">Норма рабочего времени, затрачиваемого основным персоналом (Нагрузка)</t>
  </si>
  <si>
    <t xml:space="preserve">Затраты на оплату труда и начисления на выплаты по оплате труда основного персонала (руб.) (5)=(2)х(3)</t>
  </si>
  <si>
    <t xml:space="preserve">Тренер-преподаватель без категории</t>
  </si>
  <si>
    <t xml:space="preserve">Приложение № 2</t>
  </si>
  <si>
    <t xml:space="preserve">  Расчет затрат на приобретение материальных запасов, полностью потребляемых в процессе оказания услуги (работы)</t>
  </si>
  <si>
    <t xml:space="preserve">Наименование материальных запасов</t>
  </si>
  <si>
    <t xml:space="preserve">Всего затрат материальных запасов (руб.) </t>
  </si>
  <si>
    <t xml:space="preserve">Материальные запасы</t>
  </si>
  <si>
    <t xml:space="preserve">ИТОГО </t>
  </si>
  <si>
    <t xml:space="preserve">Приложение № 4</t>
  </si>
  <si>
    <t xml:space="preserve">Расчет накладных затрат</t>
  </si>
  <si>
    <t xml:space="preserve">Групповое занятие с тренером -преподавателем по художественной гимнстике</t>
  </si>
  <si>
    <t xml:space="preserve">без квалификационной категории</t>
  </si>
  <si>
    <t xml:space="preserve">Затраты на административно-управленческий аппарат</t>
  </si>
  <si>
    <t xml:space="preserve">Затраты общехозяйственного назначения</t>
  </si>
  <si>
    <t xml:space="preserve">Затраты на оплату труда  персонала</t>
  </si>
  <si>
    <t xml:space="preserve">Коэффициент накладных затрат</t>
  </si>
  <si>
    <t xml:space="preserve">Итого накладные затраты</t>
  </si>
  <si>
    <t xml:space="preserve">Приложение № 5</t>
  </si>
  <si>
    <t xml:space="preserve">Расчет размера платы на оказание услуги (работы)</t>
  </si>
  <si>
    <t xml:space="preserve">Групповое занятие с тренером-преподавателем по художественной гимнастике</t>
  </si>
  <si>
    <t xml:space="preserve">№</t>
  </si>
  <si>
    <t xml:space="preserve">Наименование статей затрат</t>
  </si>
  <si>
    <t xml:space="preserve">Сумма (руб.)</t>
  </si>
  <si>
    <t xml:space="preserve">Затраты персонала на материальные запасы </t>
  </si>
  <si>
    <t xml:space="preserve">Накладные затраты</t>
  </si>
  <si>
    <t xml:space="preserve">ИТОГО затрат, группа 12 человек</t>
  </si>
  <si>
    <t xml:space="preserve">Размер платы за услугу (работу), группа 12 человек (с учетом округления)</t>
  </si>
  <si>
    <t xml:space="preserve">Размер платы за услугу (работу), 1 человек (с учетом округления)</t>
  </si>
  <si>
    <t xml:space="preserve">1.2. Расчет затрат на административно-управленческий персонал</t>
  </si>
  <si>
    <t xml:space="preserve">Расчет фонда оплаты труда</t>
  </si>
  <si>
    <t xml:space="preserve">Наименование штатных единиц</t>
  </si>
  <si>
    <t xml:space="preserve">ФОТ учителя-логопеда за 1 занятие</t>
  </si>
  <si>
    <t xml:space="preserve">%</t>
  </si>
  <si>
    <t xml:space="preserve">Начисления на оплату труда</t>
  </si>
  <si>
    <t xml:space="preserve">Всего затрат на оплату труда</t>
  </si>
  <si>
    <t xml:space="preserve">Управленческий и обслуживающий персонал</t>
  </si>
  <si>
    <t xml:space="preserve">ДВД - денежное вознаграждение директору учреждения</t>
  </si>
  <si>
    <t xml:space="preserve">ДВБ – денежное вознаграждения главному бухгалтеру и бухгалтеру учреждения</t>
  </si>
  <si>
    <t xml:space="preserve">рублей</t>
  </si>
  <si>
    <t xml:space="preserve">ДВПР – денежное вознаграждение прочим работником (таким как ответственный по учреждению за организацию платных услуг, технический персонал и др.)</t>
  </si>
  <si>
    <t xml:space="preserve">Наименование</t>
  </si>
  <si>
    <t xml:space="preserve">ФОТ АУП</t>
  </si>
  <si>
    <t xml:space="preserve">%  ФОТ от АУП</t>
  </si>
  <si>
    <t xml:space="preserve">Итого ФОТ</t>
  </si>
  <si>
    <t xml:space="preserve">штатных единиц</t>
  </si>
  <si>
    <t xml:space="preserve">Директор</t>
  </si>
  <si>
    <t xml:space="preserve">Гл. бухгалтер</t>
  </si>
  <si>
    <t xml:space="preserve">Начальник отдела</t>
  </si>
  <si>
    <t xml:space="preserve">Методист</t>
  </si>
  <si>
    <t xml:space="preserve">Бухгалтер</t>
  </si>
  <si>
    <t xml:space="preserve">Уборщик</t>
  </si>
  <si>
    <t xml:space="preserve">Итого</t>
  </si>
  <si>
    <t xml:space="preserve">Всего ФЗП  1 занятия</t>
  </si>
  <si>
    <t xml:space="preserve">Расчет на 1 занятие  - 0,667 часа.</t>
  </si>
  <si>
    <t xml:space="preserve">Главный бухгалтер</t>
  </si>
  <si>
    <t xml:space="preserve">Всего затрат на оплату труда на 1 занятие  - 0,667 часа</t>
  </si>
  <si>
    <t xml:space="preserve"> Затраты общехозяйственного назначения</t>
  </si>
  <si>
    <t xml:space="preserve">Канцелярские товары</t>
  </si>
  <si>
    <t xml:space="preserve">Хозяйственные товары</t>
  </si>
  <si>
    <t xml:space="preserve">МПЗ на 100 человек</t>
  </si>
  <si>
    <t xml:space="preserve">ИТОГО расчет  на 100 человек</t>
  </si>
  <si>
    <t xml:space="preserve">Итого затрат общехозяйственного назначения на 1 человека</t>
  </si>
  <si>
    <t xml:space="preserve">Итого затрат общехозяйственного назначения на группу 12 человек</t>
  </si>
  <si>
    <t xml:space="preserve">(с учетом округления)</t>
  </si>
  <si>
    <t xml:space="preserve"> Затраты на административно-управленческий аппарат</t>
  </si>
  <si>
    <t xml:space="preserve">Групповое  занятие с тренером-преподавателем по художественной гимнастике
</t>
  </si>
  <si>
    <t xml:space="preserve">Расчет фонда оплаты труда </t>
  </si>
  <si>
    <t xml:space="preserve">Месячная нагрузка</t>
  </si>
  <si>
    <t xml:space="preserve">Средняя заработная плата на обработку данных на 1 чел.(руб.) (5)=(2х4)            </t>
  </si>
  <si>
    <t xml:space="preserve">Зам.директора по УВР</t>
  </si>
  <si>
    <t xml:space="preserve">ИТОГО</t>
  </si>
  <si>
    <t xml:space="preserve">Средняя заработная плата на обработку данных на 1 чел.(руб.)</t>
  </si>
  <si>
    <t xml:space="preserve">Начисления на выплаты по оплате труда АУП на 1 чел. (руб.)(12)=(8+9+10+11)      </t>
  </si>
  <si>
    <t xml:space="preserve">Фонд заработной платы (затраты на оплату труда) </t>
  </si>
  <si>
    <t xml:space="preserve">Затраты на оплату труда и начисления на выплаты по оплате труда АУП  на 1 чел.(руб.) (14)=(5+12)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</si>
</sst>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00"/>
    <numFmt numFmtId="167" formatCode="#,##0.00&quot;   &quot;"/>
    <numFmt numFmtId="168" formatCode="0"/>
    <numFmt numFmtId="169" formatCode="0.000"/>
    <numFmt numFmtId="170" formatCode="0.00%"/>
  </numFmts>
  <fonts count="2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i val="true"/>
      <sz val="12"/>
      <color rgb="FF000000"/>
      <name val="Tahoma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9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7"/>
    <col collapsed="false" customWidth="true" hidden="false" outlineLevel="0" max="3" min="3" style="0" width="9.59"/>
    <col collapsed="false" customWidth="true" hidden="false" outlineLevel="0" max="4" min="4" style="0" width="19.14"/>
    <col collapsed="false" customWidth="true" hidden="false" outlineLevel="0" max="5" min="5" style="0" width="8.14"/>
    <col collapsed="false" customWidth="true" hidden="false" outlineLevel="0" max="6" min="6" style="0" width="10.71"/>
    <col collapsed="false" customWidth="true" hidden="false" outlineLevel="0" max="7" min="7" style="0" width="10.12"/>
    <col collapsed="false" customWidth="true" hidden="false" outlineLevel="0" max="8" min="8" style="0" width="10.42"/>
    <col collapsed="false" customWidth="true" hidden="false" outlineLevel="0" max="1025" min="9" style="0" width="8.29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5.75" hidden="false" customHeight="false" outlineLevel="0" collapsed="false">
      <c r="A4" s="1" t="s">
        <v>3</v>
      </c>
      <c r="B4" s="1"/>
      <c r="C4" s="1"/>
      <c r="D4" s="1"/>
      <c r="E4" s="1"/>
      <c r="F4" s="1"/>
      <c r="G4" s="1"/>
      <c r="H4" s="1"/>
    </row>
    <row r="5" customFormat="false" ht="15.75" hidden="false" customHeight="false" outlineLevel="0" collapsed="false">
      <c r="A5" s="2"/>
    </row>
    <row r="6" customFormat="false" ht="15.75" hidden="true" customHeight="false" outlineLevel="0" collapsed="false">
      <c r="A6" s="3" t="s">
        <v>4</v>
      </c>
    </row>
    <row r="7" customFormat="false" ht="23.25" hidden="false" customHeight="true" outlineLevel="0" collapsed="false">
      <c r="A7" s="0" t="s">
        <v>5</v>
      </c>
      <c r="E7" s="4"/>
    </row>
    <row r="8" customFormat="false" ht="23.25" hidden="false" customHeight="true" outlineLevel="0" collapsed="false">
      <c r="A8" s="0" t="s">
        <v>6</v>
      </c>
      <c r="E8" s="4" t="n">
        <v>20</v>
      </c>
    </row>
    <row r="9" customFormat="false" ht="23.25" hidden="false" customHeight="true" outlineLevel="0" collapsed="false">
      <c r="A9" s="0" t="s">
        <v>7</v>
      </c>
      <c r="E9" s="4" t="n">
        <f aca="false">1971/2</f>
        <v>985.5</v>
      </c>
    </row>
    <row r="10" customFormat="false" ht="22.5" hidden="false" customHeight="true" outlineLevel="0" collapsed="false">
      <c r="A10" s="0" t="s">
        <v>8</v>
      </c>
      <c r="E10" s="5" t="n">
        <f aca="false">E9/12</f>
        <v>82.125</v>
      </c>
    </row>
    <row r="11" customFormat="false" ht="15.75" hidden="false" customHeight="false" outlineLevel="0" collapsed="false">
      <c r="A11" s="6"/>
    </row>
    <row r="12" customFormat="false" ht="20.25" hidden="false" customHeight="true" outlineLevel="0" collapsed="false">
      <c r="A12" s="7" t="s">
        <v>9</v>
      </c>
      <c r="B12" s="7"/>
      <c r="C12" s="7"/>
      <c r="D12" s="7"/>
      <c r="E12" s="7"/>
      <c r="F12" s="8" t="n">
        <v>16700</v>
      </c>
      <c r="G12" s="9"/>
      <c r="H12" s="10"/>
    </row>
    <row r="13" customFormat="false" ht="12" hidden="false" customHeight="true" outlineLevel="0" collapsed="false">
      <c r="A13" s="11"/>
      <c r="B13" s="11"/>
      <c r="C13" s="11"/>
      <c r="D13" s="11"/>
      <c r="E13" s="11"/>
      <c r="F13" s="12"/>
      <c r="G13" s="9"/>
      <c r="H13" s="9"/>
    </row>
    <row r="14" customFormat="false" ht="36" hidden="false" customHeight="true" outlineLevel="0" collapsed="false">
      <c r="A14" s="13" t="s">
        <v>10</v>
      </c>
      <c r="B14" s="13"/>
      <c r="C14" s="13"/>
      <c r="D14" s="13"/>
      <c r="E14" s="13"/>
      <c r="F14" s="14" t="s">
        <v>11</v>
      </c>
      <c r="G14" s="14" t="s">
        <v>12</v>
      </c>
      <c r="H14" s="14" t="s">
        <v>13</v>
      </c>
    </row>
    <row r="15" customFormat="false" ht="15.75" hidden="false" customHeight="true" outlineLevel="0" collapsed="false">
      <c r="A15" s="13"/>
      <c r="B15" s="13"/>
      <c r="C15" s="13"/>
      <c r="D15" s="13"/>
      <c r="E15" s="13"/>
      <c r="F15" s="15" t="n">
        <f aca="false">$F$12*30/100</f>
        <v>5010</v>
      </c>
      <c r="G15" s="15" t="n">
        <f aca="false">$F$12*20/100</f>
        <v>3340</v>
      </c>
      <c r="H15" s="15" t="n">
        <f aca="false">$F$12*10/100</f>
        <v>1670</v>
      </c>
    </row>
    <row r="16" customFormat="false" ht="15.75" hidden="false" customHeight="true" outlineLevel="0" collapsed="false">
      <c r="A16" s="16"/>
      <c r="B16" s="16"/>
      <c r="C16" s="16"/>
      <c r="D16" s="16"/>
      <c r="E16" s="16"/>
      <c r="F16" s="17"/>
      <c r="G16" s="17"/>
      <c r="H16" s="17"/>
    </row>
    <row r="17" customFormat="false" ht="33.75" hidden="false" customHeight="true" outlineLevel="0" collapsed="false">
      <c r="A17" s="7" t="s">
        <v>14</v>
      </c>
      <c r="B17" s="7"/>
      <c r="C17" s="7"/>
      <c r="D17" s="7"/>
      <c r="E17" s="7"/>
      <c r="F17" s="18" t="n">
        <f aca="false">F12*20/100</f>
        <v>3340</v>
      </c>
      <c r="G17" s="18" t="n">
        <f aca="false">F12*20/100</f>
        <v>3340</v>
      </c>
      <c r="H17" s="15" t="n">
        <f aca="false">F12*20/100</f>
        <v>3340</v>
      </c>
    </row>
    <row r="18" s="20" customFormat="true" ht="28.5" hidden="false" customHeight="true" outlineLevel="0" collapsed="false">
      <c r="A18" s="19" t="s">
        <v>15</v>
      </c>
      <c r="B18" s="19"/>
      <c r="C18" s="19"/>
      <c r="D18" s="19"/>
      <c r="E18" s="19"/>
      <c r="F18" s="19"/>
      <c r="G18" s="19"/>
      <c r="H18" s="19"/>
    </row>
    <row r="19" customFormat="false" ht="16.5" hidden="false" customHeight="true" outlineLevel="0" collapsed="false">
      <c r="A19" s="21"/>
      <c r="B19" s="21"/>
      <c r="C19" s="21"/>
      <c r="D19" s="21"/>
      <c r="E19" s="21"/>
    </row>
    <row r="20" customFormat="false" ht="48" hidden="false" customHeight="true" outlineLevel="0" collapsed="false">
      <c r="A20" s="22" t="s">
        <v>16</v>
      </c>
      <c r="B20" s="22"/>
      <c r="C20" s="22"/>
      <c r="D20" s="22"/>
      <c r="E20" s="22"/>
      <c r="F20" s="23" t="n">
        <f aca="false">(F12+F15+F17)/E10</f>
        <v>305.022831050228</v>
      </c>
      <c r="G20" s="24" t="s">
        <v>17</v>
      </c>
      <c r="H20" s="25" t="n">
        <v>100</v>
      </c>
    </row>
    <row r="21" customFormat="false" ht="48" hidden="false" customHeight="true" outlineLevel="0" collapsed="false">
      <c r="A21" s="22" t="s">
        <v>18</v>
      </c>
      <c r="B21" s="22"/>
      <c r="C21" s="22"/>
      <c r="D21" s="22"/>
      <c r="E21" s="22"/>
      <c r="F21" s="23" t="n">
        <f aca="false">(F12+G15+F17)/E10</f>
        <v>284.68797564688</v>
      </c>
      <c r="G21" s="24" t="s">
        <v>17</v>
      </c>
      <c r="H21" s="25" t="n">
        <f aca="false">F21/F20*100</f>
        <v>93.3333333333333</v>
      </c>
    </row>
    <row r="22" customFormat="false" ht="48" hidden="false" customHeight="true" outlineLevel="0" collapsed="false">
      <c r="A22" s="22" t="s">
        <v>19</v>
      </c>
      <c r="B22" s="22"/>
      <c r="C22" s="22"/>
      <c r="D22" s="22"/>
      <c r="E22" s="22"/>
      <c r="F22" s="23" t="n">
        <f aca="false">(F12+H15+F17)/E10</f>
        <v>264.353120243531</v>
      </c>
      <c r="G22" s="24" t="s">
        <v>17</v>
      </c>
      <c r="H22" s="25" t="n">
        <f aca="false">F22/F20*H20</f>
        <v>86.6666666666667</v>
      </c>
    </row>
    <row r="23" customFormat="false" ht="48" hidden="false" customHeight="true" outlineLevel="0" collapsed="false">
      <c r="A23" s="22" t="s">
        <v>20</v>
      </c>
      <c r="B23" s="22"/>
      <c r="C23" s="22"/>
      <c r="D23" s="22"/>
      <c r="E23" s="22"/>
      <c r="F23" s="23" t="n">
        <f aca="false">(F12+F17)/E10</f>
        <v>244.018264840183</v>
      </c>
      <c r="G23" s="24" t="s">
        <v>17</v>
      </c>
      <c r="H23" s="25" t="n">
        <f aca="false">F23/F21*H21</f>
        <v>80</v>
      </c>
    </row>
    <row r="24" s="20" customFormat="true" ht="28.5" hidden="false" customHeight="true" outlineLevel="0" collapsed="false">
      <c r="A24" s="19" t="s">
        <v>21</v>
      </c>
      <c r="B24" s="19"/>
      <c r="C24" s="19"/>
      <c r="D24" s="19"/>
      <c r="E24" s="19"/>
      <c r="F24" s="19"/>
      <c r="G24" s="19"/>
      <c r="H24" s="19"/>
    </row>
    <row r="26" customFormat="false" ht="48" hidden="false" customHeight="true" outlineLevel="0" collapsed="false">
      <c r="A26" s="22" t="s">
        <v>22</v>
      </c>
      <c r="B26" s="22"/>
      <c r="C26" s="22"/>
      <c r="D26" s="22"/>
      <c r="E26" s="22"/>
      <c r="F26" s="23" t="n">
        <f aca="false">F20*0.5</f>
        <v>152.511415525114</v>
      </c>
      <c r="G26" s="24" t="s">
        <v>17</v>
      </c>
      <c r="H26" s="25" t="n">
        <v>100</v>
      </c>
    </row>
    <row r="27" customFormat="false" ht="48" hidden="false" customHeight="true" outlineLevel="0" collapsed="false">
      <c r="A27" s="22" t="s">
        <v>23</v>
      </c>
      <c r="B27" s="22"/>
      <c r="C27" s="22"/>
      <c r="D27" s="22"/>
      <c r="E27" s="22"/>
      <c r="F27" s="23" t="n">
        <v>142.35</v>
      </c>
      <c r="G27" s="24" t="s">
        <v>17</v>
      </c>
      <c r="H27" s="25" t="n">
        <f aca="false">F27/F26*100</f>
        <v>93.3372754491018</v>
      </c>
    </row>
    <row r="28" customFormat="false" ht="48" hidden="false" customHeight="true" outlineLevel="0" collapsed="false">
      <c r="A28" s="22" t="s">
        <v>24</v>
      </c>
      <c r="B28" s="22"/>
      <c r="C28" s="22"/>
      <c r="D28" s="22"/>
      <c r="E28" s="22"/>
      <c r="F28" s="23" t="n">
        <f aca="false">F22*0.5</f>
        <v>132.176560121766</v>
      </c>
      <c r="G28" s="24" t="s">
        <v>17</v>
      </c>
      <c r="H28" s="25" t="n">
        <f aca="false">F28/F26*H26</f>
        <v>86.6666666666667</v>
      </c>
    </row>
    <row r="29" customFormat="false" ht="48" hidden="false" customHeight="true" outlineLevel="0" collapsed="false">
      <c r="A29" s="22" t="s">
        <v>25</v>
      </c>
      <c r="B29" s="22"/>
      <c r="C29" s="22"/>
      <c r="D29" s="22"/>
      <c r="E29" s="22"/>
      <c r="F29" s="23" t="n">
        <f aca="false">F23*0.5</f>
        <v>122.009132420091</v>
      </c>
      <c r="G29" s="24" t="s">
        <v>17</v>
      </c>
      <c r="H29" s="25" t="n">
        <f aca="false">F29/F27*H27</f>
        <v>80</v>
      </c>
    </row>
  </sheetData>
  <mergeCells count="18">
    <mergeCell ref="A1:H1"/>
    <mergeCell ref="A2:H2"/>
    <mergeCell ref="A3:H3"/>
    <mergeCell ref="A4:H4"/>
    <mergeCell ref="A12:E12"/>
    <mergeCell ref="A14:E15"/>
    <mergeCell ref="A17:E17"/>
    <mergeCell ref="A18:H18"/>
    <mergeCell ref="A19:E19"/>
    <mergeCell ref="A20:E20"/>
    <mergeCell ref="A21:E21"/>
    <mergeCell ref="A22:E22"/>
    <mergeCell ref="A23:E23"/>
    <mergeCell ref="A24:H24"/>
    <mergeCell ref="A26:E26"/>
    <mergeCell ref="A27:E27"/>
    <mergeCell ref="A28:E28"/>
    <mergeCell ref="A29:E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0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G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5.75" zeroHeight="false" outlineLevelRow="0" outlineLevelCol="0"/>
  <cols>
    <col collapsed="false" customWidth="true" hidden="false" outlineLevel="0" max="1" min="1" style="46" width="75.41"/>
    <col collapsed="false" customWidth="true" hidden="false" outlineLevel="0" max="2" min="2" style="46" width="15.57"/>
    <col collapsed="false" customWidth="true" hidden="false" outlineLevel="0" max="1022" min="3" style="46" width="8.29"/>
    <col collapsed="false" customWidth="true" hidden="false" outlineLevel="0" max="1025" min="1023" style="46" width="9.13"/>
  </cols>
  <sheetData>
    <row r="1" customFormat="false" ht="24" hidden="false" customHeight="true" outlineLevel="0" collapsed="false">
      <c r="A1" s="53" t="s">
        <v>114</v>
      </c>
      <c r="B1" s="53"/>
    </row>
    <row r="2" customFormat="false" ht="15.75" hidden="false" customHeight="true" outlineLevel="0" collapsed="false">
      <c r="A2" s="53"/>
      <c r="B2" s="53"/>
    </row>
    <row r="3" customFormat="false" ht="26.25" hidden="false" customHeight="true" outlineLevel="0" collapsed="false">
      <c r="A3" s="50" t="s">
        <v>53</v>
      </c>
      <c r="B3" s="50"/>
      <c r="C3" s="61"/>
      <c r="D3" s="61"/>
      <c r="E3" s="61"/>
      <c r="F3" s="61"/>
      <c r="G3" s="61"/>
    </row>
    <row r="4" customFormat="false" ht="18.75" hidden="false" customHeight="true" outlineLevel="0" collapsed="false">
      <c r="A4" s="51" t="s">
        <v>54</v>
      </c>
      <c r="B4" s="51"/>
      <c r="C4" s="108"/>
      <c r="D4" s="108"/>
      <c r="E4" s="108"/>
      <c r="F4" s="108"/>
      <c r="G4" s="108"/>
    </row>
    <row r="5" customFormat="false" ht="36.75" hidden="false" customHeight="true" outlineLevel="0" collapsed="false">
      <c r="A5" s="64" t="s">
        <v>55</v>
      </c>
      <c r="B5" s="64"/>
    </row>
    <row r="6" customFormat="false" ht="47.25" hidden="false" customHeight="false" outlineLevel="0" collapsed="false">
      <c r="A6" s="55" t="s">
        <v>62</v>
      </c>
      <c r="B6" s="55" t="s">
        <v>63</v>
      </c>
    </row>
    <row r="7" customFormat="false" ht="15.75" hidden="false" customHeight="false" outlineLevel="0" collapsed="false">
      <c r="A7" s="66" t="n">
        <v>1</v>
      </c>
      <c r="B7" s="67" t="n">
        <v>2</v>
      </c>
    </row>
    <row r="8" customFormat="false" ht="15.75" hidden="false" customHeight="false" outlineLevel="0" collapsed="false">
      <c r="A8" s="109" t="s">
        <v>115</v>
      </c>
      <c r="B8" s="76" t="n">
        <v>3000</v>
      </c>
    </row>
    <row r="9" customFormat="false" ht="15.75" hidden="false" customHeight="false" outlineLevel="0" collapsed="false">
      <c r="A9" s="109" t="s">
        <v>116</v>
      </c>
      <c r="B9" s="76" t="n">
        <v>1167</v>
      </c>
    </row>
    <row r="10" customFormat="false" ht="15.75" hidden="false" customHeight="false" outlineLevel="0" collapsed="false">
      <c r="A10" s="110" t="s">
        <v>117</v>
      </c>
      <c r="B10" s="71" t="n">
        <f aca="false">SUM(B8:B9)</f>
        <v>4167</v>
      </c>
    </row>
    <row r="11" customFormat="false" ht="15.75" hidden="false" customHeight="false" outlineLevel="0" collapsed="false">
      <c r="A11" s="110" t="s">
        <v>118</v>
      </c>
      <c r="B11" s="71" t="n">
        <f aca="false">B10</f>
        <v>4167</v>
      </c>
    </row>
    <row r="13" customFormat="false" ht="15.75" hidden="false" customHeight="false" outlineLevel="0" collapsed="false">
      <c r="A13" s="84" t="s">
        <v>119</v>
      </c>
      <c r="B13" s="111" t="n">
        <f aca="false">B11/100</f>
        <v>41.67</v>
      </c>
    </row>
    <row r="14" customFormat="false" ht="15.75" hidden="false" customHeight="false" outlineLevel="0" collapsed="false">
      <c r="A14" s="84" t="s">
        <v>120</v>
      </c>
      <c r="B14" s="111" t="n">
        <v>500</v>
      </c>
    </row>
    <row r="15" customFormat="false" ht="15.75" hidden="false" customHeight="false" outlineLevel="0" collapsed="false">
      <c r="A15" s="84" t="s">
        <v>121</v>
      </c>
    </row>
  </sheetData>
  <mergeCells count="4">
    <mergeCell ref="A1:B1"/>
    <mergeCell ref="A3:B3"/>
    <mergeCell ref="A4:B4"/>
    <mergeCell ref="A5:B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J29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I8" activeCellId="0" sqref="I8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71"/>
    <col collapsed="false" customWidth="true" hidden="false" outlineLevel="0" max="3" min="3" style="0" width="7.15"/>
    <col collapsed="false" customWidth="true" hidden="false" outlineLevel="0" max="4" min="4" style="0" width="8"/>
    <col collapsed="false" customWidth="true" hidden="false" outlineLevel="0" max="5" min="5" style="0" width="9.13"/>
    <col collapsed="false" customWidth="true" hidden="false" outlineLevel="0" max="6" min="6" style="0" width="7.29"/>
    <col collapsed="false" customWidth="true" hidden="false" outlineLevel="0" max="7" min="7" style="0" width="9.13"/>
    <col collapsed="false" customWidth="true" hidden="false" outlineLevel="0" max="8" min="8" style="0" width="8.86"/>
    <col collapsed="false" customWidth="true" hidden="false" outlineLevel="0" max="9" min="9" style="0" width="9.13"/>
    <col collapsed="false" customWidth="true" hidden="false" outlineLevel="0" max="10" min="10" style="0" width="9.59"/>
    <col collapsed="false" customWidth="true" hidden="false" outlineLevel="0" max="1025" min="11" style="0" width="8.54"/>
  </cols>
  <sheetData>
    <row r="1" customFormat="false" ht="21.75" hidden="false" customHeight="true" outlineLevel="0" collapsed="false">
      <c r="A1" s="50" t="s">
        <v>122</v>
      </c>
      <c r="B1" s="50"/>
      <c r="C1" s="50"/>
      <c r="D1" s="50"/>
      <c r="E1" s="50"/>
      <c r="F1" s="50"/>
      <c r="G1" s="50"/>
      <c r="H1" s="50"/>
      <c r="I1" s="50"/>
      <c r="J1" s="50"/>
    </row>
    <row r="2" customFormat="false" ht="14.25" hidden="false" customHeight="true" outlineLevel="0" collapsed="false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customFormat="false" ht="24" hidden="false" customHeight="true" outlineLevel="0" collapsed="false">
      <c r="A3" s="113" t="s">
        <v>123</v>
      </c>
      <c r="B3" s="113"/>
      <c r="C3" s="113"/>
      <c r="D3" s="113"/>
      <c r="E3" s="113"/>
      <c r="F3" s="113"/>
      <c r="G3" s="113"/>
      <c r="H3" s="113"/>
      <c r="I3" s="113"/>
      <c r="J3" s="113"/>
    </row>
    <row r="4" customFormat="false" ht="15" hidden="false" customHeight="true" outlineLevel="0" collapsed="false">
      <c r="A4" s="114" t="s">
        <v>69</v>
      </c>
      <c r="B4" s="114"/>
      <c r="C4" s="114"/>
      <c r="D4" s="114"/>
      <c r="E4" s="114"/>
      <c r="F4" s="114"/>
      <c r="G4" s="114"/>
      <c r="H4" s="114"/>
      <c r="I4" s="114"/>
      <c r="J4" s="114"/>
    </row>
    <row r="5" customFormat="false" ht="15.75" hidden="false" customHeight="false" outlineLevel="0" collapsed="false">
      <c r="A5" s="52" t="s">
        <v>55</v>
      </c>
      <c r="B5" s="52"/>
      <c r="C5" s="52"/>
      <c r="D5" s="52"/>
      <c r="E5" s="52"/>
      <c r="F5" s="52"/>
      <c r="G5" s="52"/>
      <c r="H5" s="52"/>
      <c r="I5" s="52"/>
      <c r="J5" s="52"/>
    </row>
    <row r="7" customFormat="false" ht="15" hidden="false" customHeight="false" outlineLevel="0" collapsed="false">
      <c r="A7" s="115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customFormat="false" ht="58.5" hidden="false" customHeight="true" outlineLevel="0" collapsed="false">
      <c r="A8" s="116" t="s">
        <v>41</v>
      </c>
      <c r="B8" s="116"/>
      <c r="C8" s="116" t="s">
        <v>33</v>
      </c>
      <c r="D8" s="116"/>
      <c r="E8" s="116" t="s">
        <v>34</v>
      </c>
      <c r="F8" s="116"/>
      <c r="G8" s="116" t="s">
        <v>125</v>
      </c>
      <c r="H8" s="116"/>
      <c r="I8" s="116" t="s">
        <v>126</v>
      </c>
      <c r="J8" s="116"/>
    </row>
    <row r="9" customFormat="false" ht="15" hidden="false" customHeight="false" outlineLevel="0" collapsed="false">
      <c r="A9" s="117" t="n">
        <v>1</v>
      </c>
      <c r="B9" s="117"/>
      <c r="C9" s="117" t="n">
        <v>2</v>
      </c>
      <c r="D9" s="117"/>
      <c r="E9" s="117" t="n">
        <v>3</v>
      </c>
      <c r="F9" s="117" t="n">
        <v>3</v>
      </c>
      <c r="G9" s="117" t="n">
        <v>4</v>
      </c>
      <c r="H9" s="117" t="n">
        <v>4</v>
      </c>
      <c r="I9" s="117" t="n">
        <v>5</v>
      </c>
      <c r="J9" s="117" t="n">
        <v>5</v>
      </c>
    </row>
    <row r="10" customFormat="false" ht="15" hidden="false" customHeight="false" outlineLevel="0" collapsed="false">
      <c r="A10" s="118" t="s">
        <v>103</v>
      </c>
      <c r="B10" s="118"/>
      <c r="C10" s="117" t="n">
        <v>44065.81</v>
      </c>
      <c r="D10" s="117"/>
      <c r="E10" s="117" t="n">
        <v>0.54</v>
      </c>
      <c r="F10" s="117"/>
      <c r="G10" s="117" t="n">
        <v>0.03</v>
      </c>
      <c r="H10" s="117"/>
      <c r="I10" s="119" t="n">
        <v>1321.98</v>
      </c>
      <c r="J10" s="119"/>
    </row>
    <row r="11" customFormat="false" ht="15" hidden="false" customHeight="false" outlineLevel="0" collapsed="false">
      <c r="A11" s="118" t="s">
        <v>127</v>
      </c>
      <c r="B11" s="118"/>
      <c r="C11" s="117" t="n">
        <v>39659.23</v>
      </c>
      <c r="D11" s="117"/>
      <c r="E11" s="117" t="n">
        <v>0.54</v>
      </c>
      <c r="F11" s="117"/>
      <c r="G11" s="117" t="n">
        <v>0.03</v>
      </c>
      <c r="H11" s="117"/>
      <c r="I11" s="119" t="n">
        <f aca="false">SUM(C11*G11)</f>
        <v>1189.7769</v>
      </c>
      <c r="J11" s="119"/>
    </row>
    <row r="12" customFormat="false" ht="15" hidden="false" customHeight="false" outlineLevel="0" collapsed="false">
      <c r="A12" s="118" t="s">
        <v>112</v>
      </c>
      <c r="B12" s="118"/>
      <c r="C12" s="119" t="n">
        <v>35252.65</v>
      </c>
      <c r="D12" s="119"/>
      <c r="E12" s="117" t="n">
        <v>0.54</v>
      </c>
      <c r="F12" s="117"/>
      <c r="G12" s="117" t="n">
        <v>0.03</v>
      </c>
      <c r="H12" s="117"/>
      <c r="I12" s="119" t="n">
        <f aca="false">SUM(C12*G12)</f>
        <v>1057.5795</v>
      </c>
      <c r="J12" s="119"/>
    </row>
    <row r="13" customFormat="false" ht="15" hidden="false" customHeight="false" outlineLevel="0" collapsed="false">
      <c r="H13" s="0" t="s">
        <v>128</v>
      </c>
      <c r="I13" s="119" t="n">
        <f aca="false">SUM(I10:J12)</f>
        <v>3569.3364</v>
      </c>
      <c r="J13" s="119"/>
    </row>
    <row r="14" customFormat="false" ht="15" hidden="false" customHeight="false" outlineLevel="0" collapsed="false">
      <c r="A14" s="31" t="s">
        <v>40</v>
      </c>
      <c r="B14" s="31"/>
      <c r="C14" s="31"/>
      <c r="D14" s="31"/>
      <c r="E14" s="31"/>
      <c r="F14" s="31"/>
      <c r="G14" s="31"/>
      <c r="H14" s="31"/>
      <c r="I14" s="31"/>
      <c r="J14" s="31"/>
    </row>
    <row r="16" customFormat="false" ht="86.25" hidden="false" customHeight="true" outlineLevel="0" collapsed="false">
      <c r="A16" s="116" t="s">
        <v>41</v>
      </c>
      <c r="B16" s="116"/>
      <c r="C16" s="116" t="s">
        <v>129</v>
      </c>
      <c r="D16" s="116"/>
      <c r="E16" s="116" t="s">
        <v>43</v>
      </c>
      <c r="F16" s="116" t="s">
        <v>44</v>
      </c>
      <c r="G16" s="116" t="s">
        <v>45</v>
      </c>
      <c r="H16" s="116" t="s">
        <v>46</v>
      </c>
      <c r="I16" s="116" t="s">
        <v>130</v>
      </c>
      <c r="J16" s="116"/>
    </row>
    <row r="17" customFormat="false" ht="15" hidden="false" customHeight="false" outlineLevel="0" collapsed="false">
      <c r="A17" s="117" t="n">
        <v>6</v>
      </c>
      <c r="B17" s="117"/>
      <c r="C17" s="117" t="n">
        <v>7</v>
      </c>
      <c r="D17" s="117"/>
      <c r="E17" s="120" t="n">
        <v>8</v>
      </c>
      <c r="F17" s="120" t="n">
        <v>9</v>
      </c>
      <c r="G17" s="120" t="n">
        <v>10</v>
      </c>
      <c r="H17" s="120" t="n">
        <v>11</v>
      </c>
      <c r="I17" s="117" t="n">
        <v>12</v>
      </c>
      <c r="J17" s="117"/>
    </row>
    <row r="18" customFormat="false" ht="15" hidden="false" customHeight="false" outlineLevel="0" collapsed="false">
      <c r="A18" s="118" t="s">
        <v>103</v>
      </c>
      <c r="B18" s="118"/>
      <c r="C18" s="119" t="n">
        <f aca="false">I10</f>
        <v>1321.98</v>
      </c>
      <c r="D18" s="119"/>
      <c r="E18" s="120" t="n">
        <f aca="false">ROUND((C18*22/100),2)</f>
        <v>290.84</v>
      </c>
      <c r="F18" s="120" t="n">
        <f aca="false">ROUND((C18*5.1/100),2)</f>
        <v>67.42</v>
      </c>
      <c r="G18" s="120" t="n">
        <f aca="false">ROUND((C18*2.9/100),2)</f>
        <v>38.34</v>
      </c>
      <c r="H18" s="120" t="n">
        <f aca="false">ROUND((C18*0.2/100),2)</f>
        <v>2.64</v>
      </c>
      <c r="I18" s="119" t="n">
        <f aca="false">SUM(E18:H18)</f>
        <v>399.24</v>
      </c>
      <c r="J18" s="119"/>
    </row>
    <row r="19" customFormat="false" ht="15" hidden="false" customHeight="false" outlineLevel="0" collapsed="false">
      <c r="A19" s="118" t="s">
        <v>127</v>
      </c>
      <c r="B19" s="118"/>
      <c r="C19" s="119" t="n">
        <f aca="false">I11</f>
        <v>1189.7769</v>
      </c>
      <c r="D19" s="119"/>
      <c r="E19" s="120" t="n">
        <f aca="false">ROUND((C19*22/100),2)</f>
        <v>261.75</v>
      </c>
      <c r="F19" s="120" t="n">
        <f aca="false">ROUND((C19*5.1/100),2)</f>
        <v>60.68</v>
      </c>
      <c r="G19" s="120" t="n">
        <f aca="false">ROUND((C19*2.9/100),2)</f>
        <v>34.5</v>
      </c>
      <c r="H19" s="120" t="n">
        <f aca="false">ROUND((C19*0.2/100),2)</f>
        <v>2.38</v>
      </c>
      <c r="I19" s="119" t="n">
        <f aca="false">SUM(E19:H19)</f>
        <v>359.31</v>
      </c>
      <c r="J19" s="119"/>
    </row>
    <row r="20" customFormat="false" ht="15" hidden="false" customHeight="false" outlineLevel="0" collapsed="false">
      <c r="A20" s="118" t="s">
        <v>112</v>
      </c>
      <c r="B20" s="118"/>
      <c r="C20" s="119" t="n">
        <f aca="false">I12</f>
        <v>1057.5795</v>
      </c>
      <c r="D20" s="119"/>
      <c r="E20" s="120" t="n">
        <f aca="false">ROUND((C20*22/100),2)</f>
        <v>232.67</v>
      </c>
      <c r="F20" s="120" t="n">
        <f aca="false">ROUND((C20*5.1/100),2)</f>
        <v>53.94</v>
      </c>
      <c r="G20" s="120" t="n">
        <f aca="false">ROUND((C20*2.9/100),2)</f>
        <v>30.67</v>
      </c>
      <c r="H20" s="120" t="n">
        <f aca="false">ROUND((C20*0.2/100),2)</f>
        <v>2.12</v>
      </c>
      <c r="I20" s="119" t="n">
        <f aca="false">SUM(E20:H20)</f>
        <v>319.4</v>
      </c>
      <c r="J20" s="119"/>
    </row>
    <row r="21" customFormat="false" ht="15" hidden="false" customHeight="false" outlineLevel="0" collapsed="false">
      <c r="H21" s="0" t="s">
        <v>128</v>
      </c>
      <c r="I21" s="119" t="n">
        <v>1077.94</v>
      </c>
      <c r="J21" s="119"/>
    </row>
    <row r="22" customFormat="false" ht="15" hidden="false" customHeight="false" outlineLevel="0" collapsed="false">
      <c r="A22" s="31" t="s">
        <v>131</v>
      </c>
      <c r="B22" s="31"/>
      <c r="C22" s="31"/>
      <c r="D22" s="31"/>
      <c r="E22" s="31"/>
      <c r="F22" s="31"/>
      <c r="G22" s="31"/>
      <c r="H22" s="31"/>
      <c r="I22" s="31"/>
      <c r="J22" s="31"/>
    </row>
    <row r="24" customFormat="false" ht="94.5" hidden="false" customHeight="true" outlineLevel="0" collapsed="false">
      <c r="A24" s="116" t="s">
        <v>41</v>
      </c>
      <c r="B24" s="116"/>
      <c r="C24" s="116" t="s">
        <v>132</v>
      </c>
      <c r="D24" s="116"/>
      <c r="E24" s="121"/>
      <c r="F24" s="121"/>
      <c r="G24" s="122"/>
      <c r="H24" s="122"/>
      <c r="I24" s="122"/>
      <c r="J24" s="122"/>
    </row>
    <row r="25" customFormat="false" ht="15" hidden="false" customHeight="false" outlineLevel="0" collapsed="false">
      <c r="A25" s="117" t="n">
        <v>13</v>
      </c>
      <c r="B25" s="117"/>
      <c r="C25" s="117" t="n">
        <v>14</v>
      </c>
      <c r="D25" s="117"/>
      <c r="E25" s="123"/>
      <c r="F25" s="123"/>
    </row>
    <row r="26" customFormat="false" ht="15" hidden="false" customHeight="false" outlineLevel="0" collapsed="false">
      <c r="A26" s="118" t="s">
        <v>103</v>
      </c>
      <c r="B26" s="118"/>
      <c r="C26" s="119" t="n">
        <f aca="false">I10+I18</f>
        <v>1721.22</v>
      </c>
      <c r="D26" s="119"/>
      <c r="E26" s="124"/>
      <c r="F26" s="124"/>
    </row>
    <row r="27" customFormat="false" ht="15" hidden="false" customHeight="false" outlineLevel="0" collapsed="false">
      <c r="A27" s="118" t="s">
        <v>127</v>
      </c>
      <c r="B27" s="118"/>
      <c r="C27" s="119" t="n">
        <f aca="false">I11+I19</f>
        <v>1549.0869</v>
      </c>
      <c r="D27" s="119"/>
      <c r="E27" s="124"/>
      <c r="F27" s="124"/>
    </row>
    <row r="28" customFormat="false" ht="15" hidden="false" customHeight="false" outlineLevel="0" collapsed="false">
      <c r="A28" s="118" t="s">
        <v>112</v>
      </c>
      <c r="B28" s="118"/>
      <c r="C28" s="119" t="n">
        <f aca="false">I12+I20</f>
        <v>1376.9795</v>
      </c>
      <c r="D28" s="119"/>
      <c r="E28" s="124"/>
      <c r="F28" s="124"/>
    </row>
    <row r="29" customFormat="false" ht="15" hidden="false" customHeight="false" outlineLevel="0" collapsed="false">
      <c r="B29" s="0" t="s">
        <v>128</v>
      </c>
      <c r="C29" s="119" t="n">
        <v>4647.28</v>
      </c>
      <c r="D29" s="119"/>
      <c r="E29" s="124"/>
      <c r="F29" s="124"/>
    </row>
  </sheetData>
  <mergeCells count="66">
    <mergeCell ref="A1:J1"/>
    <mergeCell ref="A3:J3"/>
    <mergeCell ref="A4:J4"/>
    <mergeCell ref="A5:J5"/>
    <mergeCell ref="A7:J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I13:J13"/>
    <mergeCell ref="A14:J14"/>
    <mergeCell ref="A16:B16"/>
    <mergeCell ref="C16:D16"/>
    <mergeCell ref="I16:J16"/>
    <mergeCell ref="A17:B17"/>
    <mergeCell ref="C17:D17"/>
    <mergeCell ref="I17:J17"/>
    <mergeCell ref="A18:B18"/>
    <mergeCell ref="C18:D18"/>
    <mergeCell ref="I18:J18"/>
    <mergeCell ref="A19:B19"/>
    <mergeCell ref="C19:D19"/>
    <mergeCell ref="I19:J19"/>
    <mergeCell ref="A20:B20"/>
    <mergeCell ref="C20:D20"/>
    <mergeCell ref="I20:J20"/>
    <mergeCell ref="I21:J21"/>
    <mergeCell ref="A22:J22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C29:D29"/>
    <mergeCell ref="E29:F2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1.57"/>
  </cols>
  <sheetData/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1.57"/>
  </cols>
  <sheetData/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2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29"/>
    <col collapsed="false" customWidth="true" hidden="false" outlineLevel="0" max="2" min="2" style="0" width="16.41"/>
    <col collapsed="false" customWidth="true" hidden="false" outlineLevel="0" max="3" min="3" style="0" width="6.57"/>
    <col collapsed="false" customWidth="true" hidden="false" outlineLevel="0" max="4" min="4" style="0" width="5.57"/>
    <col collapsed="false" customWidth="true" hidden="false" outlineLevel="0" max="5" min="5" style="0" width="5.28"/>
    <col collapsed="false" customWidth="true" hidden="false" outlineLevel="0" max="6" min="6" style="0" width="9"/>
    <col collapsed="false" customWidth="true" hidden="false" outlineLevel="0" max="10" min="7" style="0" width="8.29"/>
    <col collapsed="false" customWidth="true" hidden="false" outlineLevel="0" max="11" min="11" style="0" width="9.42"/>
    <col collapsed="false" customWidth="true" hidden="false" outlineLevel="0" max="1025" min="12" style="0" width="8.29"/>
  </cols>
  <sheetData>
    <row r="2" customFormat="false" ht="18.75" hidden="false" customHeight="false" outlineLevel="0" collapsed="false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customFormat="false" ht="15" hidden="false" customHeight="false" outlineLevel="0" collapsed="false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="29" customFormat="true" ht="21.75" hidden="false" customHeight="true" outlineLevel="0" collapsed="false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customFormat="false" ht="15" hidden="false" customHeight="false" outlineLevel="0" collapsed="false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customFormat="false" ht="15" hidden="false" customHeight="false" outlineLevel="0" collapsed="false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customFormat="false" ht="21.75" hidden="false" customHeight="true" outlineLevel="0" collapsed="false">
      <c r="A7" s="32" t="s">
        <v>29</v>
      </c>
      <c r="B7" s="32"/>
      <c r="C7" s="32"/>
      <c r="D7" s="32"/>
      <c r="E7" s="32"/>
      <c r="F7" s="32"/>
      <c r="H7" s="33" t="n">
        <f aca="false">20/60</f>
        <v>0.333333333333333</v>
      </c>
      <c r="I7" s="0" t="s">
        <v>30</v>
      </c>
    </row>
    <row r="8" customFormat="false" ht="21.75" hidden="false" customHeight="true" outlineLevel="0" collapsed="false">
      <c r="A8" s="32" t="s">
        <v>31</v>
      </c>
      <c r="B8" s="32"/>
      <c r="C8" s="32"/>
      <c r="D8" s="32"/>
      <c r="E8" s="32" t="n">
        <f aca="false">20/60</f>
        <v>0.333333333333333</v>
      </c>
      <c r="F8" s="32" t="s">
        <v>30</v>
      </c>
      <c r="H8" s="33" t="n">
        <f aca="false">20/60</f>
        <v>0.333333333333333</v>
      </c>
      <c r="I8" s="0" t="s">
        <v>30</v>
      </c>
    </row>
    <row r="9" customFormat="false" ht="21.75" hidden="false" customHeight="true" outlineLevel="0" collapsed="false">
      <c r="A9" s="32" t="s">
        <v>32</v>
      </c>
      <c r="B9" s="32"/>
      <c r="C9" s="32"/>
      <c r="D9" s="32"/>
      <c r="E9" s="32" t="n">
        <f aca="false">E7+E8</f>
        <v>0.333333333333333</v>
      </c>
      <c r="F9" s="32" t="s">
        <v>30</v>
      </c>
      <c r="H9" s="33" t="n">
        <f aca="false">H7+H8</f>
        <v>0.666666666666667</v>
      </c>
      <c r="I9" s="0" t="s">
        <v>30</v>
      </c>
    </row>
    <row r="10" customFormat="false" ht="30" hidden="false" customHeight="true" outlineLevel="0" collapsed="false"/>
    <row r="11" s="35" customFormat="true" ht="75.75" hidden="false" customHeight="true" outlineLevel="0" collapsed="false">
      <c r="A11" s="34" t="s">
        <v>27</v>
      </c>
      <c r="B11" s="34"/>
      <c r="C11" s="34" t="s">
        <v>33</v>
      </c>
      <c r="D11" s="34"/>
      <c r="E11" s="34"/>
      <c r="F11" s="34" t="s">
        <v>34</v>
      </c>
      <c r="G11" s="34"/>
      <c r="H11" s="34" t="s">
        <v>35</v>
      </c>
      <c r="I11" s="34"/>
      <c r="J11" s="34" t="s">
        <v>36</v>
      </c>
      <c r="K11" s="34"/>
    </row>
    <row r="12" s="38" customFormat="true" ht="15" hidden="false" customHeight="true" outlineLevel="0" collapsed="false">
      <c r="A12" s="36" t="n">
        <v>1</v>
      </c>
      <c r="B12" s="36"/>
      <c r="C12" s="37" t="n">
        <v>2</v>
      </c>
      <c r="D12" s="37"/>
      <c r="E12" s="37"/>
      <c r="F12" s="37" t="n">
        <v>3</v>
      </c>
      <c r="G12" s="37"/>
      <c r="H12" s="37" t="n">
        <v>4</v>
      </c>
      <c r="I12" s="37"/>
      <c r="J12" s="37" t="n">
        <v>5</v>
      </c>
      <c r="K12" s="37"/>
    </row>
    <row r="13" s="41" customFormat="true" ht="32.25" hidden="false" customHeight="true" outlineLevel="0" collapsed="false">
      <c r="A13" s="39" t="s">
        <v>37</v>
      </c>
      <c r="B13" s="39"/>
      <c r="C13" s="34" t="n">
        <v>25050</v>
      </c>
      <c r="D13" s="34"/>
      <c r="E13" s="34"/>
      <c r="F13" s="34" t="n">
        <v>82.125</v>
      </c>
      <c r="G13" s="34"/>
      <c r="H13" s="34" t="n">
        <v>0.667</v>
      </c>
      <c r="I13" s="34"/>
      <c r="J13" s="40" t="n">
        <f aca="false">ROUND((C13/F13*H13),2)</f>
        <v>203.45</v>
      </c>
      <c r="K13" s="40"/>
    </row>
    <row r="14" s="41" customFormat="true" ht="33.75" hidden="false" customHeight="true" outlineLevel="0" collapsed="false">
      <c r="A14" s="39" t="s">
        <v>38</v>
      </c>
      <c r="B14" s="39"/>
      <c r="C14" s="34" t="n">
        <v>23380</v>
      </c>
      <c r="D14" s="34"/>
      <c r="E14" s="34"/>
      <c r="F14" s="34" t="n">
        <v>82.125</v>
      </c>
      <c r="G14" s="34"/>
      <c r="H14" s="34" t="n">
        <v>0.667</v>
      </c>
      <c r="I14" s="34"/>
      <c r="J14" s="40" t="n">
        <f aca="false">ROUND((C14/F14*H14),2)</f>
        <v>189.89</v>
      </c>
      <c r="K14" s="40"/>
    </row>
    <row r="15" s="41" customFormat="true" ht="33" hidden="false" customHeight="true" outlineLevel="0" collapsed="false">
      <c r="A15" s="39" t="s">
        <v>39</v>
      </c>
      <c r="B15" s="39"/>
      <c r="C15" s="34" t="n">
        <v>20040</v>
      </c>
      <c r="D15" s="34"/>
      <c r="E15" s="34"/>
      <c r="F15" s="34" t="n">
        <v>82.125</v>
      </c>
      <c r="G15" s="34"/>
      <c r="H15" s="34" t="n">
        <v>0.667</v>
      </c>
      <c r="I15" s="34"/>
      <c r="J15" s="40" t="n">
        <f aca="false">ROUND((C15/F15*H15),2)</f>
        <v>162.76</v>
      </c>
      <c r="K15" s="40"/>
    </row>
    <row r="16" customFormat="false" ht="16.5" hidden="false" customHeight="true" outlineLevel="0" collapsed="false"/>
    <row r="17" customFormat="false" ht="15" hidden="false" customHeight="false" outlineLevel="0" collapsed="false">
      <c r="A17" s="31" t="s">
        <v>40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9" s="35" customFormat="true" ht="96" hidden="false" customHeight="true" outlineLevel="0" collapsed="false">
      <c r="A19" s="42" t="s">
        <v>41</v>
      </c>
      <c r="B19" s="42"/>
      <c r="C19" s="34" t="s">
        <v>42</v>
      </c>
      <c r="D19" s="34"/>
      <c r="E19" s="34"/>
      <c r="F19" s="34" t="s">
        <v>43</v>
      </c>
      <c r="G19" s="34" t="s">
        <v>44</v>
      </c>
      <c r="H19" s="34" t="s">
        <v>45</v>
      </c>
      <c r="I19" s="34" t="s">
        <v>46</v>
      </c>
      <c r="J19" s="34" t="s">
        <v>47</v>
      </c>
      <c r="K19" s="34"/>
    </row>
    <row r="20" s="43" customFormat="true" ht="15" hidden="false" customHeight="true" outlineLevel="0" collapsed="false">
      <c r="A20" s="36" t="n">
        <v>6</v>
      </c>
      <c r="B20" s="36"/>
      <c r="C20" s="37" t="n">
        <v>7</v>
      </c>
      <c r="D20" s="37"/>
      <c r="E20" s="37"/>
      <c r="F20" s="37" t="n">
        <v>8</v>
      </c>
      <c r="G20" s="37" t="n">
        <v>9</v>
      </c>
      <c r="H20" s="37" t="n">
        <v>10</v>
      </c>
      <c r="I20" s="37" t="n">
        <v>11</v>
      </c>
      <c r="J20" s="37" t="n">
        <v>12</v>
      </c>
      <c r="K20" s="37"/>
    </row>
    <row r="21" s="41" customFormat="true" ht="32.25" hidden="false" customHeight="true" outlineLevel="0" collapsed="false">
      <c r="A21" s="39" t="s">
        <v>37</v>
      </c>
      <c r="B21" s="39"/>
      <c r="C21" s="40" t="n">
        <f aca="false">J13</f>
        <v>203.45</v>
      </c>
      <c r="D21" s="40"/>
      <c r="E21" s="40"/>
      <c r="F21" s="44" t="n">
        <f aca="false">ROUND((C21*22/100),2)</f>
        <v>44.76</v>
      </c>
      <c r="G21" s="44" t="n">
        <f aca="false">ROUND((C21*5.1/100),2)</f>
        <v>10.38</v>
      </c>
      <c r="H21" s="44" t="n">
        <f aca="false">ROUND((C21*2.9/100),2)</f>
        <v>5.9</v>
      </c>
      <c r="I21" s="44" t="n">
        <f aca="false">ROUND((C21*0.2/100),2)</f>
        <v>0.41</v>
      </c>
      <c r="J21" s="40" t="n">
        <f aca="false">F21+G21+H21+I21</f>
        <v>61.45</v>
      </c>
      <c r="K21" s="40"/>
    </row>
    <row r="22" s="41" customFormat="true" ht="33.75" hidden="false" customHeight="true" outlineLevel="0" collapsed="false">
      <c r="A22" s="39" t="s">
        <v>38</v>
      </c>
      <c r="B22" s="39"/>
      <c r="C22" s="40" t="n">
        <f aca="false">J14</f>
        <v>189.89</v>
      </c>
      <c r="D22" s="40"/>
      <c r="E22" s="40"/>
      <c r="F22" s="44" t="n">
        <f aca="false">ROUND((C22*22/100),2)</f>
        <v>41.78</v>
      </c>
      <c r="G22" s="44" t="n">
        <f aca="false">ROUND((C22*5.1/100),2)</f>
        <v>9.68</v>
      </c>
      <c r="H22" s="44" t="n">
        <f aca="false">ROUND((C22*2.9/100),2)</f>
        <v>5.51</v>
      </c>
      <c r="I22" s="44" t="n">
        <f aca="false">ROUND((C22*0.2/100),2)</f>
        <v>0.38</v>
      </c>
      <c r="J22" s="40" t="n">
        <f aca="false">F22+G22+H22+I22</f>
        <v>57.35</v>
      </c>
      <c r="K22" s="40"/>
    </row>
    <row r="23" s="41" customFormat="true" ht="33" hidden="false" customHeight="true" outlineLevel="0" collapsed="false">
      <c r="A23" s="39" t="s">
        <v>39</v>
      </c>
      <c r="B23" s="39"/>
      <c r="C23" s="40" t="n">
        <f aca="false">J15</f>
        <v>162.76</v>
      </c>
      <c r="D23" s="40"/>
      <c r="E23" s="40"/>
      <c r="F23" s="44" t="n">
        <f aca="false">ROUND((C23*22/100),2)</f>
        <v>35.81</v>
      </c>
      <c r="G23" s="44" t="n">
        <f aca="false">ROUND((C23*5.1/100),2)</f>
        <v>8.3</v>
      </c>
      <c r="H23" s="44" t="n">
        <f aca="false">ROUND((C23*2.9/100),2)</f>
        <v>4.72</v>
      </c>
      <c r="I23" s="44" t="n">
        <f aca="false">ROUND((C23*0.2/100),2)</f>
        <v>0.33</v>
      </c>
      <c r="J23" s="40" t="n">
        <f aca="false">F23+G23+H23+I23</f>
        <v>49.16</v>
      </c>
      <c r="K23" s="40"/>
    </row>
    <row r="25" customFormat="false" ht="15" hidden="false" customHeight="false" outlineLevel="0" collapsed="false">
      <c r="A25" s="31" t="s">
        <v>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="35" customFormat="true" ht="81" hidden="false" customHeight="true" outlineLevel="0" collapsed="false">
      <c r="A27" s="42" t="s">
        <v>41</v>
      </c>
      <c r="B27" s="42"/>
      <c r="C27" s="34" t="s">
        <v>49</v>
      </c>
      <c r="D27" s="34"/>
      <c r="E27" s="34"/>
    </row>
    <row r="28" s="38" customFormat="true" ht="15" hidden="false" customHeight="true" outlineLevel="0" collapsed="false">
      <c r="A28" s="36" t="n">
        <v>13</v>
      </c>
      <c r="B28" s="36"/>
      <c r="C28" s="37" t="n">
        <v>14</v>
      </c>
      <c r="D28" s="37"/>
      <c r="E28" s="37"/>
    </row>
    <row r="29" s="41" customFormat="true" ht="32.25" hidden="false" customHeight="true" outlineLevel="0" collapsed="false">
      <c r="A29" s="39" t="s">
        <v>37</v>
      </c>
      <c r="B29" s="39"/>
      <c r="C29" s="45" t="n">
        <f aca="false">J13+J21</f>
        <v>264.9</v>
      </c>
      <c r="D29" s="45"/>
      <c r="E29" s="45"/>
    </row>
    <row r="30" s="41" customFormat="true" ht="33.75" hidden="false" customHeight="true" outlineLevel="0" collapsed="false">
      <c r="A30" s="39" t="s">
        <v>38</v>
      </c>
      <c r="B30" s="39"/>
      <c r="C30" s="45" t="n">
        <f aca="false">J14+J22</f>
        <v>247.24</v>
      </c>
      <c r="D30" s="45"/>
      <c r="E30" s="45"/>
    </row>
    <row r="31" s="41" customFormat="true" ht="33" hidden="false" customHeight="true" outlineLevel="0" collapsed="false">
      <c r="A31" s="39" t="s">
        <v>39</v>
      </c>
      <c r="B31" s="39"/>
      <c r="C31" s="45" t="n">
        <f aca="false">J15+J23</f>
        <v>211.92</v>
      </c>
      <c r="D31" s="45"/>
      <c r="E31" s="45"/>
    </row>
  </sheetData>
  <mergeCells count="59">
    <mergeCell ref="A2:K2"/>
    <mergeCell ref="A4:K4"/>
    <mergeCell ref="A5:K5"/>
    <mergeCell ref="A6:K6"/>
    <mergeCell ref="A7:F7"/>
    <mergeCell ref="A8:F8"/>
    <mergeCell ref="A9:F9"/>
    <mergeCell ref="A11:B11"/>
    <mergeCell ref="C11:E11"/>
    <mergeCell ref="F11:G11"/>
    <mergeCell ref="H11:I11"/>
    <mergeCell ref="J11:K11"/>
    <mergeCell ref="A12:B12"/>
    <mergeCell ref="C12:E12"/>
    <mergeCell ref="F12:G12"/>
    <mergeCell ref="H12:I12"/>
    <mergeCell ref="J12:K12"/>
    <mergeCell ref="A13:B13"/>
    <mergeCell ref="C13:E13"/>
    <mergeCell ref="F13:G13"/>
    <mergeCell ref="H13:I13"/>
    <mergeCell ref="J13:K13"/>
    <mergeCell ref="A14:B14"/>
    <mergeCell ref="C14:E14"/>
    <mergeCell ref="F14:G14"/>
    <mergeCell ref="H14:I14"/>
    <mergeCell ref="J14:K14"/>
    <mergeCell ref="A15:B15"/>
    <mergeCell ref="C15:E15"/>
    <mergeCell ref="F15:G15"/>
    <mergeCell ref="H15:I15"/>
    <mergeCell ref="J15:K15"/>
    <mergeCell ref="A17:K17"/>
    <mergeCell ref="A19:B19"/>
    <mergeCell ref="C19:E19"/>
    <mergeCell ref="J19:K19"/>
    <mergeCell ref="A20:B20"/>
    <mergeCell ref="C20:E20"/>
    <mergeCell ref="J20:K20"/>
    <mergeCell ref="A21:B21"/>
    <mergeCell ref="C21:E21"/>
    <mergeCell ref="J21:K21"/>
    <mergeCell ref="A22:B22"/>
    <mergeCell ref="C22:E22"/>
    <mergeCell ref="J22:K22"/>
    <mergeCell ref="A23:B23"/>
    <mergeCell ref="C23:E23"/>
    <mergeCell ref="J23:K23"/>
    <mergeCell ref="A25:K25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5.75" zeroHeight="false" outlineLevelRow="0" outlineLevelCol="0"/>
  <cols>
    <col collapsed="false" customWidth="true" hidden="false" outlineLevel="0" max="1" min="1" style="46" width="9.13"/>
    <col collapsed="false" customWidth="true" hidden="false" outlineLevel="0" max="2" min="2" style="46" width="14.28"/>
    <col collapsed="false" customWidth="true" hidden="false" outlineLevel="0" max="3" min="3" style="46" width="30.86"/>
    <col collapsed="false" customWidth="true" hidden="false" outlineLevel="0" max="4" min="4" style="46" width="12.71"/>
    <col collapsed="false" customWidth="true" hidden="false" outlineLevel="0" max="5" min="5" style="46" width="9.13"/>
    <col collapsed="false" customWidth="true" hidden="false" outlineLevel="0" max="6" min="6" style="46" width="13.14"/>
    <col collapsed="false" customWidth="true" hidden="false" outlineLevel="0" max="1025" min="7" style="46" width="9.13"/>
  </cols>
  <sheetData>
    <row r="1" customFormat="false" ht="18" hidden="false" customHeight="true" outlineLevel="0" collapsed="false">
      <c r="A1" s="47" t="s">
        <v>50</v>
      </c>
      <c r="B1" s="47"/>
      <c r="C1" s="47"/>
      <c r="D1" s="47"/>
      <c r="E1" s="47"/>
      <c r="F1" s="47"/>
      <c r="G1" s="47"/>
    </row>
    <row r="2" customFormat="false" ht="18" hidden="false" customHeight="true" outlineLevel="0" collapsed="false">
      <c r="A2" s="47" t="s">
        <v>51</v>
      </c>
      <c r="B2" s="47"/>
      <c r="C2" s="47"/>
      <c r="D2" s="47"/>
      <c r="E2" s="47"/>
      <c r="F2" s="47"/>
      <c r="G2" s="47"/>
    </row>
    <row r="3" customFormat="false" ht="18" hidden="false" customHeight="true" outlineLevel="0" collapsed="false">
      <c r="A3" s="48" t="s">
        <v>52</v>
      </c>
      <c r="B3" s="48"/>
      <c r="C3" s="48"/>
      <c r="D3" s="48"/>
      <c r="E3" s="48"/>
      <c r="F3" s="48"/>
      <c r="G3" s="48"/>
    </row>
    <row r="4" customFormat="false" ht="18" hidden="false" customHeight="true" outlineLevel="0" collapsed="false">
      <c r="A4" s="49"/>
      <c r="B4" s="49"/>
      <c r="C4" s="49"/>
      <c r="D4" s="49"/>
      <c r="E4" s="49"/>
      <c r="F4" s="49"/>
      <c r="G4" s="49"/>
    </row>
    <row r="5" customFormat="false" ht="18" hidden="false" customHeight="true" outlineLevel="0" collapsed="false">
      <c r="A5" s="50" t="s">
        <v>53</v>
      </c>
      <c r="B5" s="50"/>
      <c r="C5" s="50"/>
      <c r="D5" s="50"/>
      <c r="E5" s="50"/>
      <c r="F5" s="50"/>
      <c r="G5" s="50"/>
    </row>
    <row r="6" customFormat="false" ht="18" hidden="false" customHeight="true" outlineLevel="0" collapsed="false">
      <c r="A6" s="51" t="s">
        <v>54</v>
      </c>
      <c r="B6" s="51"/>
      <c r="C6" s="51"/>
      <c r="D6" s="51"/>
      <c r="E6" s="51"/>
      <c r="F6" s="51"/>
      <c r="G6" s="51"/>
    </row>
    <row r="7" customFormat="false" ht="18" hidden="false" customHeight="true" outlineLevel="0" collapsed="false">
      <c r="A7" s="52" t="s">
        <v>55</v>
      </c>
      <c r="B7" s="52"/>
      <c r="C7" s="52"/>
      <c r="D7" s="52"/>
      <c r="E7" s="52"/>
      <c r="F7" s="52"/>
      <c r="G7" s="52"/>
    </row>
    <row r="8" customFormat="false" ht="18" hidden="false" customHeight="true" outlineLevel="0" collapsed="false">
      <c r="A8" s="53"/>
      <c r="B8" s="53"/>
      <c r="C8" s="53"/>
      <c r="D8" s="53"/>
      <c r="E8" s="53"/>
      <c r="F8" s="53"/>
    </row>
    <row r="9" customFormat="false" ht="146.25" hidden="false" customHeight="true" outlineLevel="0" collapsed="false">
      <c r="A9" s="54" t="s">
        <v>41</v>
      </c>
      <c r="B9" s="54"/>
      <c r="C9" s="55" t="s">
        <v>56</v>
      </c>
      <c r="D9" s="55" t="s">
        <v>57</v>
      </c>
      <c r="E9" s="55" t="s">
        <v>58</v>
      </c>
      <c r="F9" s="55"/>
    </row>
    <row r="10" customFormat="false" ht="15" hidden="false" customHeight="true" outlineLevel="0" collapsed="false">
      <c r="A10" s="54" t="n">
        <v>1</v>
      </c>
      <c r="B10" s="54"/>
      <c r="C10" s="55" t="n">
        <v>2</v>
      </c>
      <c r="D10" s="55" t="n">
        <v>3</v>
      </c>
      <c r="E10" s="55" t="n">
        <v>4</v>
      </c>
      <c r="F10" s="55"/>
    </row>
    <row r="11" customFormat="false" ht="43.5" hidden="false" customHeight="true" outlineLevel="0" collapsed="false">
      <c r="A11" s="56" t="s">
        <v>59</v>
      </c>
      <c r="B11" s="56"/>
      <c r="C11" s="55" t="n">
        <v>27983.76</v>
      </c>
      <c r="D11" s="55" t="n">
        <v>0.45</v>
      </c>
      <c r="E11" s="57" t="n">
        <v>12592.7</v>
      </c>
      <c r="F11" s="57"/>
    </row>
  </sheetData>
  <mergeCells count="13">
    <mergeCell ref="A1:G1"/>
    <mergeCell ref="A2:G2"/>
    <mergeCell ref="A3:G3"/>
    <mergeCell ref="A5:G5"/>
    <mergeCell ref="A6:G6"/>
    <mergeCell ref="A7:G7"/>
    <mergeCell ref="A8:F8"/>
    <mergeCell ref="A9:B9"/>
    <mergeCell ref="E9:F9"/>
    <mergeCell ref="A10:B10"/>
    <mergeCell ref="E10:F10"/>
    <mergeCell ref="A11:B11"/>
    <mergeCell ref="E11:F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42"/>
    <col collapsed="false" customWidth="true" hidden="false" outlineLevel="0" max="4" min="3" style="0" width="8.54"/>
    <col collapsed="false" customWidth="true" hidden="false" outlineLevel="0" max="5" min="5" style="0" width="11.99"/>
    <col collapsed="false" customWidth="true" hidden="false" outlineLevel="0" max="6" min="6" style="0" width="7.41"/>
    <col collapsed="false" customWidth="true" hidden="false" outlineLevel="0" max="1025" min="7" style="0" width="8.54"/>
  </cols>
  <sheetData>
    <row r="1" customFormat="false" ht="18" hidden="false" customHeight="true" outlineLevel="0" collapsed="false">
      <c r="A1" s="47" t="s">
        <v>60</v>
      </c>
      <c r="B1" s="47"/>
      <c r="C1" s="47"/>
      <c r="D1" s="47"/>
      <c r="E1" s="47"/>
    </row>
    <row r="2" customFormat="false" ht="18" hidden="false" customHeight="true" outlineLevel="0" collapsed="false">
      <c r="A2" s="47" t="s">
        <v>51</v>
      </c>
      <c r="B2" s="47"/>
      <c r="C2" s="47"/>
      <c r="D2" s="47"/>
      <c r="E2" s="47"/>
    </row>
    <row r="3" customFormat="false" ht="18" hidden="false" customHeight="true" outlineLevel="0" collapsed="false">
      <c r="A3" s="58" t="s">
        <v>61</v>
      </c>
      <c r="B3" s="58"/>
      <c r="C3" s="58"/>
      <c r="D3" s="58"/>
      <c r="E3" s="58"/>
    </row>
    <row r="4" customFormat="false" ht="18" hidden="false" customHeight="true" outlineLevel="0" collapsed="false">
      <c r="A4" s="59"/>
      <c r="B4" s="59"/>
      <c r="C4" s="60"/>
      <c r="D4" s="60"/>
      <c r="E4" s="60"/>
    </row>
    <row r="5" customFormat="false" ht="18" hidden="false" customHeight="true" outlineLevel="0" collapsed="false">
      <c r="A5" s="50" t="s">
        <v>53</v>
      </c>
      <c r="B5" s="50"/>
      <c r="C5" s="50"/>
      <c r="D5" s="50"/>
      <c r="E5" s="50"/>
      <c r="F5" s="61"/>
    </row>
    <row r="6" customFormat="false" ht="18" hidden="false" customHeight="true" outlineLevel="0" collapsed="false">
      <c r="A6" s="62" t="s">
        <v>54</v>
      </c>
      <c r="B6" s="62"/>
      <c r="C6" s="62"/>
      <c r="D6" s="62"/>
      <c r="E6" s="62"/>
    </row>
    <row r="7" customFormat="false" ht="18" hidden="false" customHeight="true" outlineLevel="0" collapsed="false">
      <c r="A7" s="63" t="s">
        <v>55</v>
      </c>
      <c r="B7" s="63"/>
      <c r="C7" s="63"/>
      <c r="D7" s="63"/>
      <c r="E7" s="63"/>
    </row>
    <row r="8" customFormat="false" ht="18" hidden="false" customHeight="true" outlineLevel="0" collapsed="false">
      <c r="A8" s="64"/>
      <c r="B8" s="64"/>
    </row>
    <row r="9" s="65" customFormat="true" ht="31.5" hidden="false" customHeight="false" outlineLevel="0" collapsed="false">
      <c r="A9" s="55" t="s">
        <v>62</v>
      </c>
      <c r="B9" s="55" t="s">
        <v>63</v>
      </c>
    </row>
    <row r="10" s="65" customFormat="true" ht="15.75" hidden="false" customHeight="false" outlineLevel="0" collapsed="false">
      <c r="A10" s="66" t="n">
        <v>1</v>
      </c>
      <c r="B10" s="67" t="n">
        <v>2</v>
      </c>
    </row>
    <row r="11" s="65" customFormat="true" ht="15.75" hidden="false" customHeight="false" outlineLevel="0" collapsed="false">
      <c r="A11" s="68" t="s">
        <v>64</v>
      </c>
      <c r="B11" s="69" t="n">
        <v>260.02</v>
      </c>
    </row>
    <row r="12" s="65" customFormat="true" ht="20.25" hidden="false" customHeight="true" outlineLevel="0" collapsed="false">
      <c r="A12" s="70" t="s">
        <v>65</v>
      </c>
      <c r="B12" s="71" t="n">
        <v>260.02</v>
      </c>
    </row>
  </sheetData>
  <mergeCells count="6">
    <mergeCell ref="A1:E1"/>
    <mergeCell ref="A2:E2"/>
    <mergeCell ref="A3:E3"/>
    <mergeCell ref="A5:E5"/>
    <mergeCell ref="A6:E6"/>
    <mergeCell ref="A7:E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5.75" zeroHeight="false" outlineLevelRow="0" outlineLevelCol="0"/>
  <cols>
    <col collapsed="false" customWidth="true" hidden="false" outlineLevel="0" max="1" min="1" style="46" width="5.28"/>
    <col collapsed="false" customWidth="true" hidden="false" outlineLevel="0" max="2" min="2" style="46" width="74.28"/>
    <col collapsed="false" customWidth="true" hidden="false" outlineLevel="0" max="3" min="3" style="46" width="9.59"/>
    <col collapsed="false" customWidth="true" hidden="false" outlineLevel="0" max="1025" min="4" style="46" width="9.13"/>
  </cols>
  <sheetData>
    <row r="1" customFormat="false" ht="18" hidden="false" customHeight="true" outlineLevel="0" collapsed="false">
      <c r="A1" s="47" t="s">
        <v>66</v>
      </c>
      <c r="B1" s="47"/>
      <c r="C1" s="47"/>
      <c r="D1" s="47"/>
    </row>
    <row r="2" customFormat="false" ht="18" hidden="false" customHeight="true" outlineLevel="0" collapsed="false">
      <c r="A2" s="47" t="s">
        <v>51</v>
      </c>
      <c r="B2" s="47"/>
      <c r="C2" s="47"/>
      <c r="D2" s="47"/>
    </row>
    <row r="3" customFormat="false" ht="18" hidden="false" customHeight="true" outlineLevel="0" collapsed="false">
      <c r="A3" s="72" t="s">
        <v>67</v>
      </c>
      <c r="B3" s="72"/>
      <c r="C3" s="72"/>
      <c r="D3" s="72"/>
    </row>
    <row r="4" customFormat="false" ht="18" hidden="false" customHeight="true" outlineLevel="0" collapsed="false">
      <c r="A4" s="72"/>
      <c r="B4" s="72"/>
      <c r="C4" s="72"/>
    </row>
    <row r="5" customFormat="false" ht="18" hidden="false" customHeight="true" outlineLevel="0" collapsed="false">
      <c r="A5" s="73" t="s">
        <v>68</v>
      </c>
      <c r="B5" s="73"/>
      <c r="C5" s="73"/>
      <c r="D5" s="73"/>
    </row>
    <row r="6" customFormat="false" ht="18" hidden="false" customHeight="true" outlineLevel="0" collapsed="false">
      <c r="A6" s="62" t="s">
        <v>69</v>
      </c>
      <c r="B6" s="62"/>
      <c r="C6" s="62"/>
      <c r="D6" s="62"/>
    </row>
    <row r="7" customFormat="false" ht="18" hidden="false" customHeight="true" outlineLevel="0" collapsed="false">
      <c r="A7" s="74" t="s">
        <v>55</v>
      </c>
      <c r="B7" s="74"/>
      <c r="C7" s="74"/>
      <c r="D7" s="74"/>
    </row>
    <row r="8" customFormat="false" ht="18" hidden="false" customHeight="true" outlineLevel="0" collapsed="false">
      <c r="A8" s="64"/>
      <c r="B8" s="64"/>
      <c r="C8" s="64"/>
    </row>
    <row r="9" customFormat="false" ht="16.5" hidden="false" customHeight="true" outlineLevel="0" collapsed="false">
      <c r="A9" s="66" t="n">
        <v>1</v>
      </c>
      <c r="B9" s="75" t="s">
        <v>70</v>
      </c>
      <c r="C9" s="76" t="n">
        <v>4647.28</v>
      </c>
    </row>
    <row r="10" customFormat="false" ht="16.5" hidden="false" customHeight="true" outlineLevel="0" collapsed="false">
      <c r="A10" s="66" t="n">
        <v>2</v>
      </c>
      <c r="B10" s="75" t="s">
        <v>71</v>
      </c>
      <c r="C10" s="76" t="n">
        <v>500</v>
      </c>
    </row>
    <row r="11" customFormat="false" ht="16.5" hidden="false" customHeight="true" outlineLevel="0" collapsed="false">
      <c r="A11" s="66" t="n">
        <v>3</v>
      </c>
      <c r="B11" s="75" t="s">
        <v>72</v>
      </c>
      <c r="C11" s="76" t="n">
        <v>12592.7</v>
      </c>
    </row>
    <row r="12" customFormat="false" ht="16.5" hidden="false" customHeight="true" outlineLevel="0" collapsed="false">
      <c r="A12" s="66" t="n">
        <v>4</v>
      </c>
      <c r="B12" s="75" t="s">
        <v>73</v>
      </c>
      <c r="C12" s="77" t="n">
        <f aca="false">(C9+C10)/C11</f>
        <v>0.408751101828837</v>
      </c>
    </row>
    <row r="13" customFormat="false" ht="20.25" hidden="false" customHeight="true" outlineLevel="0" collapsed="false">
      <c r="A13" s="66" t="n">
        <v>5</v>
      </c>
      <c r="B13" s="75" t="s">
        <v>72</v>
      </c>
      <c r="C13" s="76" t="n">
        <v>12592.7</v>
      </c>
    </row>
    <row r="14" customFormat="false" ht="16.5" hidden="false" customHeight="true" outlineLevel="0" collapsed="false">
      <c r="A14" s="78"/>
      <c r="B14" s="79" t="s">
        <v>74</v>
      </c>
      <c r="C14" s="71" t="n">
        <f aca="false">C13*C12</f>
        <v>5147.28</v>
      </c>
    </row>
    <row r="1048576" customFormat="false" ht="12.8" hidden="false" customHeight="false" outlineLevel="0" collapsed="false"/>
  </sheetData>
  <mergeCells count="6">
    <mergeCell ref="A1:D1"/>
    <mergeCell ref="A2:D2"/>
    <mergeCell ref="A3:D3"/>
    <mergeCell ref="A5:D5"/>
    <mergeCell ref="A6:D6"/>
    <mergeCell ref="A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5.75" zeroHeight="false" outlineLevelRow="0" outlineLevelCol="0"/>
  <cols>
    <col collapsed="false" customWidth="true" hidden="false" outlineLevel="0" max="1" min="1" style="46" width="5.01"/>
    <col collapsed="false" customWidth="true" hidden="false" outlineLevel="0" max="2" min="2" style="46" width="67.14"/>
    <col collapsed="false" customWidth="true" hidden="false" outlineLevel="0" max="3" min="3" style="46" width="14.69"/>
    <col collapsed="false" customWidth="true" hidden="false" outlineLevel="0" max="1025" min="4" style="46" width="9.13"/>
  </cols>
  <sheetData>
    <row r="1" customFormat="false" ht="15.75" hidden="false" customHeight="false" outlineLevel="0" collapsed="false">
      <c r="A1" s="47" t="s">
        <v>75</v>
      </c>
      <c r="B1" s="47"/>
      <c r="C1" s="47"/>
      <c r="D1" s="47"/>
    </row>
    <row r="2" customFormat="false" ht="15.75" hidden="false" customHeight="false" outlineLevel="0" collapsed="false">
      <c r="A2" s="47" t="s">
        <v>51</v>
      </c>
      <c r="B2" s="47"/>
      <c r="C2" s="47"/>
      <c r="D2" s="47"/>
    </row>
    <row r="3" customFormat="false" ht="15.75" hidden="false" customHeight="true" outlineLevel="0" collapsed="false">
      <c r="A3" s="80" t="s">
        <v>76</v>
      </c>
      <c r="B3" s="80"/>
      <c r="C3" s="80"/>
      <c r="D3" s="80"/>
    </row>
    <row r="4" customFormat="false" ht="15.75" hidden="false" customHeight="true" outlineLevel="0" collapsed="false">
      <c r="A4" s="80"/>
      <c r="B4" s="80"/>
      <c r="C4" s="80"/>
      <c r="D4" s="80"/>
    </row>
    <row r="5" customFormat="false" ht="17.25" hidden="false" customHeight="true" outlineLevel="0" collapsed="false">
      <c r="A5" s="73" t="s">
        <v>77</v>
      </c>
      <c r="B5" s="73"/>
      <c r="C5" s="73"/>
      <c r="D5" s="73"/>
    </row>
    <row r="6" customFormat="false" ht="16.5" hidden="false" customHeight="true" outlineLevel="0" collapsed="false">
      <c r="A6" s="62" t="s">
        <v>69</v>
      </c>
      <c r="B6" s="62"/>
      <c r="C6" s="62"/>
      <c r="D6" s="62"/>
    </row>
    <row r="7" customFormat="false" ht="22.5" hidden="false" customHeight="true" outlineLevel="0" collapsed="false">
      <c r="A7" s="74" t="s">
        <v>55</v>
      </c>
      <c r="B7" s="74"/>
      <c r="C7" s="74"/>
      <c r="D7" s="74"/>
    </row>
    <row r="8" customFormat="false" ht="18.75" hidden="false" customHeight="true" outlineLevel="0" collapsed="false">
      <c r="A8" s="63"/>
      <c r="B8" s="63"/>
      <c r="C8" s="63"/>
      <c r="D8" s="81"/>
    </row>
    <row r="9" customFormat="false" ht="31.5" hidden="false" customHeight="true" outlineLevel="0" collapsed="false">
      <c r="A9" s="82" t="s">
        <v>78</v>
      </c>
      <c r="B9" s="83" t="s">
        <v>79</v>
      </c>
      <c r="C9" s="82" t="s">
        <v>80</v>
      </c>
    </row>
    <row r="10" customFormat="false" ht="18.75" hidden="false" customHeight="true" outlineLevel="0" collapsed="false">
      <c r="A10" s="66" t="n">
        <v>1</v>
      </c>
      <c r="B10" s="75" t="s">
        <v>72</v>
      </c>
      <c r="C10" s="76" t="n">
        <v>12592.7</v>
      </c>
    </row>
    <row r="11" customFormat="false" ht="18.75" hidden="false" customHeight="true" outlineLevel="0" collapsed="false">
      <c r="A11" s="66" t="n">
        <v>2</v>
      </c>
      <c r="B11" s="75" t="s">
        <v>81</v>
      </c>
      <c r="C11" s="76" t="n">
        <v>260.02</v>
      </c>
    </row>
    <row r="12" customFormat="false" ht="18.75" hidden="false" customHeight="true" outlineLevel="0" collapsed="false">
      <c r="A12" s="66" t="n">
        <v>3</v>
      </c>
      <c r="B12" s="75" t="s">
        <v>82</v>
      </c>
      <c r="C12" s="76" t="n">
        <v>5147.28</v>
      </c>
    </row>
    <row r="13" customFormat="false" ht="18.75" hidden="false" customHeight="true" outlineLevel="0" collapsed="false">
      <c r="A13" s="66" t="n">
        <v>4</v>
      </c>
      <c r="B13" s="75" t="s">
        <v>83</v>
      </c>
      <c r="C13" s="76" t="n">
        <f aca="false">C10+C11+C12</f>
        <v>18000</v>
      </c>
    </row>
    <row r="14" s="84" customFormat="true" ht="34.5" hidden="false" customHeight="true" outlineLevel="0" collapsed="false">
      <c r="A14" s="66" t="n">
        <v>5</v>
      </c>
      <c r="B14" s="79" t="s">
        <v>84</v>
      </c>
      <c r="C14" s="71" t="n">
        <v>18000</v>
      </c>
    </row>
    <row r="15" s="84" customFormat="true" ht="35.25" hidden="false" customHeight="true" outlineLevel="0" collapsed="false">
      <c r="A15" s="66" t="n">
        <v>6</v>
      </c>
      <c r="B15" s="79" t="s">
        <v>85</v>
      </c>
      <c r="C15" s="71" t="n">
        <v>1500</v>
      </c>
    </row>
    <row r="17" customFormat="false" ht="24" hidden="true" customHeight="true" outlineLevel="0" collapsed="false"/>
    <row r="18" customFormat="false" ht="15.75" hidden="true" customHeight="false" outlineLevel="0" collapsed="false"/>
  </sheetData>
  <mergeCells count="6">
    <mergeCell ref="A1:D1"/>
    <mergeCell ref="A2:D2"/>
    <mergeCell ref="A3:D3"/>
    <mergeCell ref="A5:D5"/>
    <mergeCell ref="A6:D6"/>
    <mergeCell ref="A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66FF00"/>
    <pageSetUpPr fitToPage="false"/>
  </sheetPr>
  <dimension ref="A1:L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16.41"/>
    <col collapsed="false" customWidth="true" hidden="false" outlineLevel="0" max="3" min="3" style="0" width="13.86"/>
    <col collapsed="false" customWidth="true" hidden="false" outlineLevel="0" max="4" min="4" style="0" width="18.85"/>
    <col collapsed="false" customWidth="true" hidden="false" outlineLevel="0" max="5" min="5" style="0" width="27.85"/>
    <col collapsed="false" customWidth="true" hidden="false" outlineLevel="0" max="6" min="6" style="0" width="16.41"/>
    <col collapsed="false" customWidth="true" hidden="false" outlineLevel="0" max="7" min="7" style="0" width="15.15"/>
    <col collapsed="false" customWidth="true" hidden="false" outlineLevel="0" max="8" min="8" style="0" width="17.29"/>
    <col collapsed="false" customWidth="true" hidden="false" outlineLevel="0" max="9" min="9" style="0" width="27.85"/>
    <col collapsed="false" customWidth="true" hidden="false" outlineLevel="0" max="10" min="10" style="0" width="16.41"/>
    <col collapsed="false" customWidth="true" hidden="false" outlineLevel="0" max="11" min="11" style="0" width="15.15"/>
    <col collapsed="false" customWidth="true" hidden="false" outlineLevel="0" max="12" min="12" style="0" width="17.29"/>
    <col collapsed="false" customWidth="true" hidden="false" outlineLevel="0" max="1025" min="13" style="0" width="8.29"/>
  </cols>
  <sheetData>
    <row r="1" s="46" customFormat="true" ht="28.5" hidden="false" customHeight="true" outlineLevel="0" collapsed="false">
      <c r="A1" s="1" t="s">
        <v>86</v>
      </c>
      <c r="B1" s="1"/>
      <c r="C1" s="1"/>
      <c r="D1" s="1"/>
      <c r="E1" s="1" t="s">
        <v>86</v>
      </c>
      <c r="F1" s="1"/>
      <c r="G1" s="1"/>
      <c r="H1" s="1"/>
      <c r="I1" s="1" t="s">
        <v>86</v>
      </c>
      <c r="J1" s="1"/>
      <c r="K1" s="1"/>
      <c r="L1" s="1"/>
    </row>
    <row r="2" customFormat="false" ht="27.75" hidden="false" customHeight="true" outlineLevel="0" collapsed="false">
      <c r="A2" s="1" t="s">
        <v>87</v>
      </c>
      <c r="B2" s="1"/>
      <c r="C2" s="1"/>
      <c r="D2" s="1"/>
      <c r="E2" s="1" t="s">
        <v>87</v>
      </c>
      <c r="F2" s="1"/>
      <c r="G2" s="1"/>
      <c r="H2" s="1"/>
      <c r="I2" s="1" t="s">
        <v>87</v>
      </c>
      <c r="J2" s="1"/>
      <c r="K2" s="1"/>
      <c r="L2" s="1"/>
    </row>
    <row r="3" customFormat="false" ht="35.25" hidden="false" customHeight="true" outlineLevel="0" collapsed="false">
      <c r="A3" s="85" t="s">
        <v>27</v>
      </c>
      <c r="B3" s="85"/>
      <c r="C3" s="85"/>
      <c r="D3" s="85"/>
      <c r="E3" s="85" t="s">
        <v>27</v>
      </c>
      <c r="F3" s="85"/>
      <c r="G3" s="85"/>
      <c r="H3" s="85"/>
      <c r="I3" s="85" t="s">
        <v>27</v>
      </c>
      <c r="J3" s="85"/>
      <c r="K3" s="85"/>
      <c r="L3" s="85"/>
    </row>
    <row r="4" customFormat="false" ht="15.75" hidden="false" customHeight="true" outlineLevel="0" collapsed="false">
      <c r="A4" s="86" t="s">
        <v>28</v>
      </c>
      <c r="B4" s="86"/>
      <c r="C4" s="86"/>
      <c r="D4" s="86"/>
      <c r="E4" s="86" t="s">
        <v>28</v>
      </c>
      <c r="F4" s="86"/>
      <c r="G4" s="86"/>
      <c r="H4" s="86"/>
      <c r="I4" s="86" t="s">
        <v>28</v>
      </c>
      <c r="J4" s="86"/>
      <c r="K4" s="86"/>
      <c r="L4" s="86"/>
    </row>
    <row r="5" customFormat="false" ht="15.75" hidden="false" customHeight="true" outlineLevel="0" collapsed="false">
      <c r="A5" s="87"/>
      <c r="E5" s="87"/>
      <c r="I5" s="87"/>
    </row>
    <row r="6" customFormat="false" ht="45" hidden="false" customHeight="false" outlineLevel="0" collapsed="false">
      <c r="A6" s="88" t="s">
        <v>88</v>
      </c>
      <c r="B6" s="14" t="s">
        <v>89</v>
      </c>
      <c r="C6" s="88" t="s">
        <v>90</v>
      </c>
      <c r="D6" s="88"/>
      <c r="E6" s="88" t="s">
        <v>88</v>
      </c>
      <c r="F6" s="14" t="s">
        <v>89</v>
      </c>
      <c r="G6" s="88" t="s">
        <v>90</v>
      </c>
      <c r="H6" s="88"/>
      <c r="I6" s="88" t="s">
        <v>88</v>
      </c>
      <c r="J6" s="14" t="s">
        <v>89</v>
      </c>
      <c r="K6" s="88" t="s">
        <v>90</v>
      </c>
      <c r="L6" s="88"/>
    </row>
    <row r="7" customFormat="false" ht="27.75" hidden="false" customHeight="true" outlineLevel="0" collapsed="false">
      <c r="A7" s="89" t="s">
        <v>37</v>
      </c>
      <c r="B7" s="90" t="n">
        <v>203.45</v>
      </c>
      <c r="C7" s="91" t="n">
        <v>100</v>
      </c>
      <c r="D7" s="90"/>
      <c r="E7" s="89" t="s">
        <v>38</v>
      </c>
      <c r="F7" s="90" t="n">
        <v>189.89</v>
      </c>
      <c r="G7" s="91" t="n">
        <v>100</v>
      </c>
      <c r="H7" s="90"/>
      <c r="I7" s="89" t="s">
        <v>39</v>
      </c>
      <c r="J7" s="90" t="n">
        <v>162.76</v>
      </c>
      <c r="K7" s="91" t="n">
        <v>100</v>
      </c>
      <c r="L7" s="90"/>
    </row>
    <row r="8" customFormat="false" ht="23.25" hidden="true" customHeight="true" outlineLevel="0" collapsed="false">
      <c r="A8" s="92" t="s">
        <v>91</v>
      </c>
      <c r="B8" s="93"/>
      <c r="C8" s="94" t="n">
        <v>0.302</v>
      </c>
      <c r="D8" s="93" t="n">
        <f aca="false">D7*30.2/100</f>
        <v>0</v>
      </c>
      <c r="E8" s="92" t="s">
        <v>91</v>
      </c>
      <c r="F8" s="93"/>
      <c r="G8" s="94" t="n">
        <v>0.302</v>
      </c>
      <c r="H8" s="93" t="n">
        <f aca="false">H7*30.2/100</f>
        <v>0</v>
      </c>
      <c r="I8" s="92" t="s">
        <v>91</v>
      </c>
      <c r="J8" s="93"/>
      <c r="K8" s="94" t="n">
        <v>0.302</v>
      </c>
      <c r="L8" s="93" t="n">
        <f aca="false">L7*30.2/100</f>
        <v>0</v>
      </c>
    </row>
    <row r="9" customFormat="false" ht="18.75" hidden="true" customHeight="true" outlineLevel="0" collapsed="false">
      <c r="A9" s="3" t="s">
        <v>92</v>
      </c>
      <c r="B9" s="93"/>
      <c r="C9" s="95"/>
      <c r="D9" s="93" t="n">
        <f aca="false">D7+D8</f>
        <v>0</v>
      </c>
      <c r="E9" s="3" t="s">
        <v>92</v>
      </c>
      <c r="F9" s="93"/>
      <c r="G9" s="95"/>
      <c r="H9" s="93" t="n">
        <f aca="false">H7+H8</f>
        <v>0</v>
      </c>
      <c r="I9" s="3" t="s">
        <v>92</v>
      </c>
      <c r="J9" s="93"/>
      <c r="K9" s="95"/>
      <c r="L9" s="93" t="n">
        <f aca="false">L7+L8</f>
        <v>0</v>
      </c>
    </row>
    <row r="10" customFormat="false" ht="44.25" hidden="false" customHeight="true" outlineLevel="0" collapsed="false">
      <c r="A10" s="1" t="s">
        <v>93</v>
      </c>
      <c r="B10" s="1"/>
      <c r="C10" s="1"/>
      <c r="D10" s="1"/>
      <c r="E10" s="1" t="s">
        <v>93</v>
      </c>
      <c r="F10" s="1"/>
      <c r="G10" s="1"/>
      <c r="H10" s="1"/>
      <c r="I10" s="1" t="s">
        <v>93</v>
      </c>
      <c r="J10" s="1"/>
      <c r="K10" s="1"/>
      <c r="L10" s="1"/>
    </row>
    <row r="11" s="97" customFormat="true" ht="18" hidden="true" customHeight="true" outlineLevel="0" collapsed="false">
      <c r="A11" s="96" t="s">
        <v>94</v>
      </c>
      <c r="B11" s="96"/>
      <c r="C11" s="96"/>
      <c r="D11" s="96"/>
      <c r="E11" s="96" t="s">
        <v>94</v>
      </c>
      <c r="F11" s="96"/>
      <c r="G11" s="96"/>
      <c r="H11" s="96"/>
      <c r="I11" s="96" t="s">
        <v>94</v>
      </c>
      <c r="J11" s="96"/>
      <c r="K11" s="96"/>
      <c r="L11" s="96"/>
    </row>
    <row r="12" s="97" customFormat="true" ht="18" hidden="true" customHeight="true" outlineLevel="0" collapsed="false">
      <c r="A12" s="96" t="s">
        <v>95</v>
      </c>
      <c r="B12" s="96" t="n">
        <v>0.302</v>
      </c>
      <c r="C12" s="96" t="n">
        <f aca="false">ROUND((C11*B12),2)</f>
        <v>0</v>
      </c>
      <c r="D12" s="96" t="s">
        <v>96</v>
      </c>
      <c r="E12" s="96" t="s">
        <v>95</v>
      </c>
      <c r="F12" s="96" t="n">
        <v>0.302</v>
      </c>
      <c r="G12" s="96" t="n">
        <f aca="false">ROUND((G11*F12),2)</f>
        <v>0</v>
      </c>
      <c r="H12" s="96" t="s">
        <v>96</v>
      </c>
      <c r="I12" s="96" t="s">
        <v>95</v>
      </c>
      <c r="J12" s="96" t="n">
        <v>0.302</v>
      </c>
      <c r="K12" s="96" t="n">
        <f aca="false">ROUND((K11*J12),2)</f>
        <v>0</v>
      </c>
      <c r="L12" s="96" t="s">
        <v>96</v>
      </c>
    </row>
    <row r="13" s="97" customFormat="true" ht="30" hidden="true" customHeight="true" outlineLevel="0" collapsed="false">
      <c r="A13" s="96" t="s">
        <v>97</v>
      </c>
      <c r="B13" s="96"/>
      <c r="C13" s="96"/>
      <c r="D13" s="96"/>
      <c r="E13" s="96" t="s">
        <v>97</v>
      </c>
      <c r="F13" s="96"/>
      <c r="G13" s="96"/>
      <c r="H13" s="96"/>
      <c r="I13" s="96" t="s">
        <v>97</v>
      </c>
      <c r="J13" s="96"/>
      <c r="K13" s="96"/>
      <c r="L13" s="96"/>
    </row>
    <row r="14" customFormat="false" ht="15.75" hidden="false" customHeight="false" outlineLevel="0" collapsed="false">
      <c r="A14" s="6"/>
      <c r="E14" s="6"/>
      <c r="I14" s="6"/>
    </row>
    <row r="15" customFormat="false" ht="15" hidden="false" customHeight="true" outlineLevel="0" collapsed="false">
      <c r="A15" s="98" t="s">
        <v>98</v>
      </c>
      <c r="B15" s="88" t="s">
        <v>99</v>
      </c>
      <c r="C15" s="88" t="s">
        <v>100</v>
      </c>
      <c r="D15" s="88" t="s">
        <v>101</v>
      </c>
      <c r="E15" s="88" t="s">
        <v>98</v>
      </c>
      <c r="F15" s="88" t="s">
        <v>99</v>
      </c>
      <c r="G15" s="88" t="s">
        <v>100</v>
      </c>
      <c r="H15" s="88" t="s">
        <v>101</v>
      </c>
      <c r="I15" s="88" t="s">
        <v>98</v>
      </c>
      <c r="J15" s="88" t="s">
        <v>99</v>
      </c>
      <c r="K15" s="88" t="s">
        <v>100</v>
      </c>
      <c r="L15" s="88" t="s">
        <v>101</v>
      </c>
    </row>
    <row r="16" customFormat="false" ht="39.75" hidden="false" customHeight="true" outlineLevel="0" collapsed="false">
      <c r="A16" s="99" t="s">
        <v>102</v>
      </c>
      <c r="B16" s="88"/>
      <c r="C16" s="88"/>
      <c r="D16" s="88"/>
      <c r="E16" s="88" t="s">
        <v>102</v>
      </c>
      <c r="F16" s="88"/>
      <c r="G16" s="88"/>
      <c r="H16" s="88"/>
      <c r="I16" s="88" t="s">
        <v>102</v>
      </c>
      <c r="J16" s="88"/>
      <c r="K16" s="88"/>
      <c r="L16" s="88"/>
    </row>
    <row r="17" customFormat="false" ht="15.75" hidden="false" customHeight="false" outlineLevel="0" collapsed="false">
      <c r="A17" s="89" t="s">
        <v>103</v>
      </c>
      <c r="B17" s="90" t="n">
        <f aca="false">$B$7*12/100</f>
        <v>24.414</v>
      </c>
      <c r="C17" s="91" t="n">
        <v>30</v>
      </c>
      <c r="D17" s="100" t="n">
        <f aca="false">ROUND((B17/100*C17),0)</f>
        <v>7</v>
      </c>
      <c r="E17" s="89" t="s">
        <v>103</v>
      </c>
      <c r="F17" s="90" t="n">
        <f aca="false">$F$7/2</f>
        <v>94.945</v>
      </c>
      <c r="G17" s="91" t="n">
        <v>30</v>
      </c>
      <c r="H17" s="100" t="n">
        <f aca="false">ROUND((F17/100*G17),0)</f>
        <v>28</v>
      </c>
      <c r="I17" s="89" t="s">
        <v>103</v>
      </c>
      <c r="J17" s="90" t="n">
        <f aca="false">$J$7/2</f>
        <v>81.38</v>
      </c>
      <c r="K17" s="91" t="n">
        <v>30</v>
      </c>
      <c r="L17" s="100" t="n">
        <f aca="false">ROUND((J17/100*K17),0)</f>
        <v>24</v>
      </c>
    </row>
    <row r="18" customFormat="false" ht="15.75" hidden="false" customHeight="false" outlineLevel="0" collapsed="false">
      <c r="A18" s="89" t="s">
        <v>104</v>
      </c>
      <c r="B18" s="90" t="n">
        <f aca="false">$B$7*12/100</f>
        <v>24.414</v>
      </c>
      <c r="C18" s="91" t="n">
        <v>20</v>
      </c>
      <c r="D18" s="100" t="n">
        <f aca="false">ROUND((B18/100*C18),0)</f>
        <v>5</v>
      </c>
      <c r="E18" s="89" t="s">
        <v>104</v>
      </c>
      <c r="F18" s="90" t="n">
        <f aca="false">$F$7/2</f>
        <v>94.945</v>
      </c>
      <c r="G18" s="91" t="n">
        <v>20</v>
      </c>
      <c r="H18" s="100" t="n">
        <f aca="false">ROUND((F18/100*G18),0)</f>
        <v>19</v>
      </c>
      <c r="I18" s="89" t="s">
        <v>104</v>
      </c>
      <c r="J18" s="90" t="n">
        <f aca="false">$J$7/2</f>
        <v>81.38</v>
      </c>
      <c r="K18" s="91" t="n">
        <v>20</v>
      </c>
      <c r="L18" s="100" t="n">
        <f aca="false">ROUND((J18/100*K18),0)</f>
        <v>16</v>
      </c>
    </row>
    <row r="19" customFormat="false" ht="15.75" hidden="false" customHeight="false" outlineLevel="0" collapsed="false">
      <c r="A19" s="89" t="s">
        <v>105</v>
      </c>
      <c r="B19" s="90" t="n">
        <f aca="false">$B$7*12/100</f>
        <v>24.414</v>
      </c>
      <c r="C19" s="91" t="n">
        <v>20</v>
      </c>
      <c r="D19" s="100" t="n">
        <f aca="false">ROUND((B19/100*C19),0)</f>
        <v>5</v>
      </c>
      <c r="E19" s="89" t="s">
        <v>105</v>
      </c>
      <c r="F19" s="90" t="n">
        <f aca="false">$F$7/2</f>
        <v>94.945</v>
      </c>
      <c r="G19" s="91" t="n">
        <v>20</v>
      </c>
      <c r="H19" s="100" t="n">
        <f aca="false">ROUND((F19/100*G19),0)</f>
        <v>19</v>
      </c>
      <c r="I19" s="89" t="s">
        <v>105</v>
      </c>
      <c r="J19" s="90" t="n">
        <f aca="false">$J$7/2</f>
        <v>81.38</v>
      </c>
      <c r="K19" s="91" t="n">
        <v>20</v>
      </c>
      <c r="L19" s="100" t="n">
        <f aca="false">ROUND((J19/100*K19),0)</f>
        <v>16</v>
      </c>
    </row>
    <row r="20" customFormat="false" ht="15.75" hidden="false" customHeight="false" outlineLevel="0" collapsed="false">
      <c r="A20" s="89" t="s">
        <v>106</v>
      </c>
      <c r="B20" s="90" t="n">
        <f aca="false">$B$7*12/100</f>
        <v>24.414</v>
      </c>
      <c r="C20" s="91" t="n">
        <v>10</v>
      </c>
      <c r="D20" s="100" t="n">
        <f aca="false">ROUND((B20/100*C20),0)</f>
        <v>2</v>
      </c>
      <c r="E20" s="89" t="s">
        <v>106</v>
      </c>
      <c r="F20" s="90" t="n">
        <f aca="false">$F$7/2</f>
        <v>94.945</v>
      </c>
      <c r="G20" s="91" t="n">
        <v>10</v>
      </c>
      <c r="H20" s="100" t="n">
        <f aca="false">ROUND((F20/100*G20),0)</f>
        <v>9</v>
      </c>
      <c r="I20" s="89" t="s">
        <v>106</v>
      </c>
      <c r="J20" s="90" t="n">
        <f aca="false">$J$7/2</f>
        <v>81.38</v>
      </c>
      <c r="K20" s="91" t="n">
        <v>10</v>
      </c>
      <c r="L20" s="100" t="n">
        <f aca="false">ROUND((J20/100*K20),0)</f>
        <v>8</v>
      </c>
    </row>
    <row r="21" customFormat="false" ht="15.75" hidden="false" customHeight="false" outlineLevel="0" collapsed="false">
      <c r="A21" s="89" t="s">
        <v>106</v>
      </c>
      <c r="B21" s="90" t="n">
        <f aca="false">$B$7*12/100</f>
        <v>24.414</v>
      </c>
      <c r="C21" s="91" t="n">
        <v>10</v>
      </c>
      <c r="D21" s="100" t="n">
        <f aca="false">ROUND((B21/100*C21),0)</f>
        <v>2</v>
      </c>
      <c r="E21" s="89" t="s">
        <v>106</v>
      </c>
      <c r="F21" s="90" t="n">
        <f aca="false">$F$7/2</f>
        <v>94.945</v>
      </c>
      <c r="G21" s="91" t="n">
        <v>10</v>
      </c>
      <c r="H21" s="100" t="n">
        <f aca="false">ROUND((F21/100*G21),0)</f>
        <v>9</v>
      </c>
      <c r="I21" s="89" t="s">
        <v>106</v>
      </c>
      <c r="J21" s="90" t="n">
        <f aca="false">$J$7/2</f>
        <v>81.38</v>
      </c>
      <c r="K21" s="91" t="n">
        <v>10</v>
      </c>
      <c r="L21" s="100" t="n">
        <f aca="false">ROUND((J21/100*K21),0)</f>
        <v>8</v>
      </c>
    </row>
    <row r="22" customFormat="false" ht="15.75" hidden="false" customHeight="false" outlineLevel="0" collapsed="false">
      <c r="A22" s="89" t="s">
        <v>107</v>
      </c>
      <c r="B22" s="90" t="n">
        <f aca="false">$B$7*12/100</f>
        <v>24.414</v>
      </c>
      <c r="C22" s="91" t="n">
        <v>10</v>
      </c>
      <c r="D22" s="100" t="n">
        <f aca="false">ROUND((B22/100*C22),0)</f>
        <v>2</v>
      </c>
      <c r="E22" s="89" t="s">
        <v>107</v>
      </c>
      <c r="F22" s="90" t="n">
        <f aca="false">$F$7/2</f>
        <v>94.945</v>
      </c>
      <c r="G22" s="91" t="n">
        <v>10</v>
      </c>
      <c r="H22" s="100" t="n">
        <f aca="false">ROUND((F22/100*G22),0)</f>
        <v>9</v>
      </c>
      <c r="I22" s="89" t="s">
        <v>107</v>
      </c>
      <c r="J22" s="90" t="n">
        <f aca="false">$J$7/2</f>
        <v>81.38</v>
      </c>
      <c r="K22" s="91" t="n">
        <v>10</v>
      </c>
      <c r="L22" s="100" t="n">
        <f aca="false">ROUND((J22/100*K22),0)</f>
        <v>8</v>
      </c>
    </row>
    <row r="23" customFormat="false" ht="15.75" hidden="false" customHeight="false" outlineLevel="0" collapsed="false">
      <c r="A23" s="89" t="s">
        <v>108</v>
      </c>
      <c r="B23" s="90" t="n">
        <f aca="false">$B$7*12/100</f>
        <v>24.414</v>
      </c>
      <c r="C23" s="91" t="n">
        <v>10</v>
      </c>
      <c r="D23" s="100" t="n">
        <f aca="false">ROUND((B23/100*C23),0)</f>
        <v>2</v>
      </c>
      <c r="E23" s="89" t="s">
        <v>108</v>
      </c>
      <c r="F23" s="90" t="n">
        <f aca="false">$F$7/2</f>
        <v>94.945</v>
      </c>
      <c r="G23" s="91" t="n">
        <v>10</v>
      </c>
      <c r="H23" s="100" t="n">
        <f aca="false">ROUND((F23/100*G23),0)</f>
        <v>9</v>
      </c>
      <c r="I23" s="89" t="s">
        <v>108</v>
      </c>
      <c r="J23" s="90" t="n">
        <f aca="false">$J$7/2</f>
        <v>81.38</v>
      </c>
      <c r="K23" s="91" t="n">
        <v>10</v>
      </c>
      <c r="L23" s="100" t="n">
        <f aca="false">ROUND((J23/100*K23),0)</f>
        <v>8</v>
      </c>
    </row>
    <row r="24" s="103" customFormat="true" ht="15" hidden="false" customHeight="true" outlineLevel="0" collapsed="false">
      <c r="A24" s="101" t="s">
        <v>109</v>
      </c>
      <c r="B24" s="101"/>
      <c r="C24" s="101" t="n">
        <f aca="false">SUM(C17:C23)</f>
        <v>110</v>
      </c>
      <c r="D24" s="102" t="n">
        <f aca="false">SUM(D17:D23)</f>
        <v>25</v>
      </c>
      <c r="E24" s="101" t="s">
        <v>109</v>
      </c>
      <c r="F24" s="101"/>
      <c r="G24" s="101" t="n">
        <f aca="false">SUM(G17:G23)</f>
        <v>110</v>
      </c>
      <c r="H24" s="102" t="n">
        <f aca="false">SUM(H17:H23)</f>
        <v>102</v>
      </c>
      <c r="I24" s="101" t="s">
        <v>109</v>
      </c>
      <c r="J24" s="101"/>
      <c r="K24" s="101" t="n">
        <f aca="false">SUM(K17:K23)</f>
        <v>110</v>
      </c>
      <c r="L24" s="102" t="n">
        <f aca="false">SUM(L17:L23)</f>
        <v>88</v>
      </c>
    </row>
    <row r="25" customFormat="false" ht="23.25" hidden="false" customHeight="true" outlineLevel="0" collapsed="false">
      <c r="A25" s="92" t="s">
        <v>91</v>
      </c>
      <c r="B25" s="93"/>
      <c r="C25" s="95" t="n">
        <v>0.302</v>
      </c>
      <c r="D25" s="104" t="n">
        <f aca="false">ROUND((D24*30.2/100),2)</f>
        <v>7.55</v>
      </c>
      <c r="E25" s="92" t="s">
        <v>91</v>
      </c>
      <c r="F25" s="93"/>
      <c r="G25" s="95" t="n">
        <v>0.302</v>
      </c>
      <c r="H25" s="104" t="n">
        <f aca="false">ROUND((H24*30.2/100),2)</f>
        <v>30.8</v>
      </c>
      <c r="I25" s="92" t="s">
        <v>91</v>
      </c>
      <c r="J25" s="93"/>
      <c r="K25" s="95" t="n">
        <v>0.302</v>
      </c>
      <c r="L25" s="104" t="n">
        <f aca="false">ROUND((L24*30.2/100),2)</f>
        <v>26.58</v>
      </c>
    </row>
    <row r="26" s="103" customFormat="true" ht="49.9" hidden="false" customHeight="true" outlineLevel="0" collapsed="false">
      <c r="A26" s="3" t="s">
        <v>110</v>
      </c>
      <c r="B26" s="105"/>
      <c r="C26" s="106"/>
      <c r="D26" s="107" t="n">
        <f aca="false">D24+D25</f>
        <v>32.55</v>
      </c>
      <c r="E26" s="3" t="s">
        <v>110</v>
      </c>
      <c r="F26" s="105"/>
      <c r="G26" s="106"/>
      <c r="H26" s="107" t="n">
        <f aca="false">H24+H25</f>
        <v>132.8</v>
      </c>
      <c r="I26" s="3" t="s">
        <v>110</v>
      </c>
      <c r="J26" s="105"/>
      <c r="K26" s="106"/>
      <c r="L26" s="107" t="n">
        <f aca="false">L24+L25</f>
        <v>114.58</v>
      </c>
    </row>
    <row r="27" customFormat="false" ht="34.35" hidden="false" customHeight="true" outlineLevel="0" collapsed="false">
      <c r="A27" s="3"/>
      <c r="B27" s="93"/>
      <c r="C27" s="95"/>
      <c r="D27" s="93"/>
      <c r="E27" s="3"/>
      <c r="F27" s="93"/>
      <c r="G27" s="95"/>
      <c r="H27" s="93"/>
      <c r="I27" s="3"/>
      <c r="J27" s="93"/>
      <c r="K27" s="95"/>
      <c r="L27" s="93"/>
    </row>
    <row r="29" customFormat="false" ht="15" hidden="true" customHeight="false" outlineLevel="0" collapsed="false">
      <c r="A29" s="0" t="s">
        <v>111</v>
      </c>
      <c r="E29" s="0" t="s">
        <v>111</v>
      </c>
      <c r="I29" s="0" t="s">
        <v>111</v>
      </c>
    </row>
    <row r="31" customFormat="false" ht="15.75" hidden="true" customHeight="false" outlineLevel="0" collapsed="false">
      <c r="A31" s="89" t="s">
        <v>103</v>
      </c>
      <c r="B31" s="91" t="n">
        <f aca="false">$B$17*0.667</f>
        <v>16.284138</v>
      </c>
      <c r="C31" s="91" t="n">
        <v>15</v>
      </c>
      <c r="D31" s="100" t="n">
        <f aca="false">ROUND((B31*C31/100),2)</f>
        <v>2.44</v>
      </c>
      <c r="E31" s="89" t="s">
        <v>103</v>
      </c>
      <c r="F31" s="91" t="n">
        <f aca="false">$F$17*0.667</f>
        <v>63.328315</v>
      </c>
      <c r="G31" s="91" t="n">
        <v>15</v>
      </c>
      <c r="H31" s="100" t="n">
        <f aca="false">ROUND((F31*G31/100),2)</f>
        <v>9.5</v>
      </c>
      <c r="I31" s="89" t="s">
        <v>103</v>
      </c>
      <c r="J31" s="91" t="n">
        <f aca="false">$J$17*0.667</f>
        <v>54.28046</v>
      </c>
      <c r="K31" s="91" t="n">
        <v>15</v>
      </c>
      <c r="L31" s="100" t="n">
        <f aca="false">ROUND((J31*K31/100),2)</f>
        <v>8.14</v>
      </c>
    </row>
    <row r="32" customFormat="false" ht="15.75" hidden="true" customHeight="false" outlineLevel="0" collapsed="false">
      <c r="A32" s="89" t="s">
        <v>112</v>
      </c>
      <c r="B32" s="91" t="n">
        <f aca="false">$B$17*0.667</f>
        <v>16.284138</v>
      </c>
      <c r="C32" s="91" t="n">
        <v>10</v>
      </c>
      <c r="D32" s="100" t="n">
        <f aca="false">ROUND((B32*C32/100),2)</f>
        <v>1.63</v>
      </c>
      <c r="E32" s="89" t="s">
        <v>112</v>
      </c>
      <c r="F32" s="91" t="n">
        <f aca="false">$F$17*0.667</f>
        <v>63.328315</v>
      </c>
      <c r="G32" s="91" t="n">
        <v>10</v>
      </c>
      <c r="H32" s="100" t="n">
        <f aca="false">ROUND((F32*G32/100),2)</f>
        <v>6.33</v>
      </c>
      <c r="I32" s="89" t="s">
        <v>112</v>
      </c>
      <c r="J32" s="91" t="n">
        <f aca="false">$J$17*0.667</f>
        <v>54.28046</v>
      </c>
      <c r="K32" s="91" t="n">
        <v>10</v>
      </c>
      <c r="L32" s="100" t="n">
        <f aca="false">ROUND((J32*K32/100),2)</f>
        <v>5.43</v>
      </c>
    </row>
    <row r="33" customFormat="false" ht="15.75" hidden="true" customHeight="false" outlineLevel="0" collapsed="false">
      <c r="A33" s="89" t="s">
        <v>105</v>
      </c>
      <c r="B33" s="91" t="n">
        <f aca="false">$B$17*0.667</f>
        <v>16.284138</v>
      </c>
      <c r="C33" s="91" t="n">
        <v>10</v>
      </c>
      <c r="D33" s="100" t="n">
        <f aca="false">ROUND((B33*C33/100),2)</f>
        <v>1.63</v>
      </c>
      <c r="E33" s="89" t="s">
        <v>105</v>
      </c>
      <c r="F33" s="91" t="n">
        <f aca="false">$F$17*0.667</f>
        <v>63.328315</v>
      </c>
      <c r="G33" s="91" t="n">
        <v>10</v>
      </c>
      <c r="H33" s="100" t="n">
        <f aca="false">ROUND((F33*G33/100),2)</f>
        <v>6.33</v>
      </c>
      <c r="I33" s="89" t="s">
        <v>105</v>
      </c>
      <c r="J33" s="91" t="n">
        <f aca="false">$J$17*0.667</f>
        <v>54.28046</v>
      </c>
      <c r="K33" s="91" t="n">
        <v>10</v>
      </c>
      <c r="L33" s="100" t="n">
        <f aca="false">ROUND((J33*K33/100),2)</f>
        <v>5.43</v>
      </c>
    </row>
    <row r="34" s="103" customFormat="true" ht="15" hidden="true" customHeight="true" outlineLevel="0" collapsed="false">
      <c r="A34" s="89" t="s">
        <v>106</v>
      </c>
      <c r="B34" s="91" t="n">
        <f aca="false">$B$17*0.667</f>
        <v>16.284138</v>
      </c>
      <c r="C34" s="91" t="n">
        <v>5</v>
      </c>
      <c r="D34" s="100" t="n">
        <f aca="false">ROUND((B34*C34/100),2)</f>
        <v>0.81</v>
      </c>
      <c r="E34" s="89" t="s">
        <v>106</v>
      </c>
      <c r="F34" s="91" t="n">
        <f aca="false">$F$17*0.667</f>
        <v>63.328315</v>
      </c>
      <c r="G34" s="91" t="n">
        <v>5</v>
      </c>
      <c r="H34" s="100" t="n">
        <f aca="false">ROUND((F34*G34/100),2)</f>
        <v>3.17</v>
      </c>
      <c r="I34" s="89" t="s">
        <v>106</v>
      </c>
      <c r="J34" s="91" t="n">
        <f aca="false">$J$17*0.667</f>
        <v>54.28046</v>
      </c>
      <c r="K34" s="91" t="n">
        <v>5</v>
      </c>
      <c r="L34" s="100" t="n">
        <f aca="false">ROUND((J34*K34/100),2)</f>
        <v>2.71</v>
      </c>
    </row>
    <row r="35" customFormat="false" ht="15.75" hidden="true" customHeight="false" outlineLevel="0" collapsed="false">
      <c r="A35" s="89" t="s">
        <v>107</v>
      </c>
      <c r="B35" s="91" t="n">
        <f aca="false">$B$17*0.667</f>
        <v>16.284138</v>
      </c>
      <c r="C35" s="91" t="n">
        <v>5</v>
      </c>
      <c r="D35" s="100" t="n">
        <f aca="false">ROUND((B35*C35/100),2)</f>
        <v>0.81</v>
      </c>
      <c r="E35" s="89" t="s">
        <v>107</v>
      </c>
      <c r="F35" s="91" t="n">
        <f aca="false">$F$17*0.667</f>
        <v>63.328315</v>
      </c>
      <c r="G35" s="91" t="n">
        <v>5</v>
      </c>
      <c r="H35" s="100" t="n">
        <f aca="false">ROUND((F35*G35/100),2)</f>
        <v>3.17</v>
      </c>
      <c r="I35" s="89" t="s">
        <v>107</v>
      </c>
      <c r="J35" s="91" t="n">
        <f aca="false">$J$17*0.667</f>
        <v>54.28046</v>
      </c>
      <c r="K35" s="91" t="n">
        <v>5</v>
      </c>
      <c r="L35" s="100" t="n">
        <f aca="false">ROUND((J35*K35/100),2)</f>
        <v>2.71</v>
      </c>
    </row>
    <row r="36" customFormat="false" ht="18" hidden="true" customHeight="true" outlineLevel="0" collapsed="false">
      <c r="A36" s="89" t="s">
        <v>108</v>
      </c>
      <c r="B36" s="91" t="n">
        <f aca="false">$B$17*0.667</f>
        <v>16.284138</v>
      </c>
      <c r="C36" s="91" t="n">
        <v>5</v>
      </c>
      <c r="D36" s="100" t="n">
        <f aca="false">ROUND((B36*C36/100),2)</f>
        <v>0.81</v>
      </c>
      <c r="E36" s="89" t="s">
        <v>108</v>
      </c>
      <c r="F36" s="91" t="n">
        <f aca="false">$F$17*0.667</f>
        <v>63.328315</v>
      </c>
      <c r="G36" s="91" t="n">
        <v>5</v>
      </c>
      <c r="H36" s="100" t="n">
        <f aca="false">ROUND((F36*G36/100),2)</f>
        <v>3.17</v>
      </c>
      <c r="I36" s="89" t="s">
        <v>108</v>
      </c>
      <c r="J36" s="91" t="n">
        <f aca="false">$J$17*0.667</f>
        <v>54.28046</v>
      </c>
      <c r="K36" s="91" t="n">
        <v>5</v>
      </c>
      <c r="L36" s="100" t="n">
        <f aca="false">ROUND((J36*K36/100),2)</f>
        <v>2.71</v>
      </c>
    </row>
    <row r="37" s="103" customFormat="true" ht="18.75" hidden="true" customHeight="true" outlineLevel="0" collapsed="false">
      <c r="A37" s="101" t="s">
        <v>109</v>
      </c>
      <c r="B37" s="101"/>
      <c r="C37" s="101" t="n">
        <f aca="false">SUM(C31:C36)</f>
        <v>50</v>
      </c>
      <c r="D37" s="102" t="n">
        <f aca="false">SUM(D31:D36)</f>
        <v>8.13</v>
      </c>
      <c r="E37" s="101" t="s">
        <v>109</v>
      </c>
      <c r="F37" s="101"/>
      <c r="G37" s="101" t="n">
        <f aca="false">SUM(G31:G36)</f>
        <v>50</v>
      </c>
      <c r="H37" s="102" t="n">
        <f aca="false">SUM(H31:H36)</f>
        <v>31.67</v>
      </c>
      <c r="I37" s="101" t="s">
        <v>109</v>
      </c>
      <c r="J37" s="101"/>
      <c r="K37" s="101" t="n">
        <f aca="false">SUM(K31:K36)</f>
        <v>50</v>
      </c>
      <c r="L37" s="102" t="n">
        <f aca="false">SUM(L31:L36)</f>
        <v>27.13</v>
      </c>
    </row>
    <row r="38" customFormat="false" ht="15.75" hidden="true" customHeight="false" outlineLevel="0" collapsed="false">
      <c r="A38" s="92" t="s">
        <v>91</v>
      </c>
      <c r="B38" s="93"/>
      <c r="C38" s="95" t="n">
        <v>0.302</v>
      </c>
      <c r="D38" s="104" t="n">
        <f aca="false">ROUND((D37*30.2/100),2)</f>
        <v>2.46</v>
      </c>
      <c r="E38" s="92" t="s">
        <v>91</v>
      </c>
      <c r="F38" s="93"/>
      <c r="G38" s="95" t="n">
        <v>0.302</v>
      </c>
      <c r="H38" s="104" t="n">
        <f aca="false">ROUND((H37*30.2/100),2)</f>
        <v>9.56</v>
      </c>
      <c r="I38" s="92" t="s">
        <v>91</v>
      </c>
      <c r="J38" s="93"/>
      <c r="K38" s="95" t="n">
        <v>0.302</v>
      </c>
      <c r="L38" s="104" t="n">
        <f aca="false">ROUND((L37*30.2/100),2)</f>
        <v>8.19</v>
      </c>
    </row>
    <row r="39" customFormat="false" ht="15.75" hidden="true" customHeight="false" outlineLevel="0" collapsed="false">
      <c r="A39" s="3" t="s">
        <v>113</v>
      </c>
      <c r="B39" s="105"/>
      <c r="C39" s="106"/>
      <c r="D39" s="107" t="n">
        <f aca="false">D37+D38</f>
        <v>10.59</v>
      </c>
      <c r="E39" s="3" t="s">
        <v>113</v>
      </c>
      <c r="F39" s="105"/>
      <c r="G39" s="106"/>
      <c r="H39" s="107" t="n">
        <f aca="false">H37+H38</f>
        <v>41.23</v>
      </c>
      <c r="I39" s="3" t="s">
        <v>113</v>
      </c>
      <c r="J39" s="105"/>
      <c r="K39" s="106"/>
      <c r="L39" s="107" t="n">
        <f aca="false">L37+L38</f>
        <v>35.32</v>
      </c>
    </row>
  </sheetData>
  <mergeCells count="33"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B15:B16"/>
    <mergeCell ref="C15:C16"/>
    <mergeCell ref="D15:D16"/>
    <mergeCell ref="F15:F16"/>
    <mergeCell ref="G15:G16"/>
    <mergeCell ref="H15:H16"/>
    <mergeCell ref="J15:J16"/>
    <mergeCell ref="K15:K16"/>
    <mergeCell ref="L15:L16"/>
  </mergeCells>
  <printOptions headings="false" gridLines="false" gridLinesSet="true" horizontalCentered="true" verticalCentered="false"/>
  <pageMargins left="1.10208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</dc:creator>
  <dc:description/>
  <dc:language>ru-RU</dc:language>
  <cp:lastModifiedBy/>
  <cp:lastPrinted>2018-08-27T12:24:05Z</cp:lastPrinted>
  <dcterms:modified xsi:type="dcterms:W3CDTF">2018-08-27T12:24:19Z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